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thaiall.com\office\"/>
    </mc:Choice>
  </mc:AlternateContent>
  <xr:revisionPtr revIDLastSave="0" documentId="13_ncr:1_{6745F80B-AAF0-44B9-ABE4-874982BFED8A}" xr6:coauthVersionLast="36" xr6:coauthVersionMax="36" xr10:uidLastSave="{00000000-0000-0000-0000-000000000000}"/>
  <bookViews>
    <workbookView xWindow="0" yWindow="0" windowWidth="25200" windowHeight="12030" activeTab="6" xr2:uid="{00000000-000D-0000-FFFF-FFFF00000000}"/>
  </bookViews>
  <sheets>
    <sheet name="ppmt" sheetId="10" r:id="rId1"/>
    <sheet name="ipmt" sheetId="9" r:id="rId2"/>
    <sheet name="npv" sheetId="8" r:id="rId3"/>
    <sheet name="irr" sheetId="7" r:id="rId4"/>
    <sheet name="rate" sheetId="6" r:id="rId5"/>
    <sheet name="nper" sheetId="5" r:id="rId6"/>
    <sheet name="pmt" sheetId="2" r:id="rId7"/>
    <sheet name="pv" sheetId="1" r:id="rId8"/>
    <sheet name="fv" sheetId="4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3" i="2" l="1"/>
  <c r="D43" i="2" s="1"/>
  <c r="E43" i="2" s="1"/>
  <c r="F43" i="2" s="1"/>
  <c r="B44" i="2" s="1"/>
  <c r="F42" i="2"/>
  <c r="B42" i="2"/>
  <c r="F41" i="2"/>
  <c r="D26" i="2"/>
  <c r="E26" i="2" s="1"/>
  <c r="B27" i="2" s="1"/>
  <c r="D42" i="2"/>
  <c r="E42" i="2" s="1"/>
  <c r="E41" i="2"/>
  <c r="D41" i="2"/>
  <c r="E30" i="10"/>
  <c r="E29" i="10"/>
  <c r="E28" i="10"/>
  <c r="B27" i="10"/>
  <c r="G26" i="10"/>
  <c r="F26" i="10"/>
  <c r="E27" i="10"/>
  <c r="F27" i="10" s="1"/>
  <c r="G27" i="10" s="1"/>
  <c r="B28" i="10" s="1"/>
  <c r="D28" i="10" s="1"/>
  <c r="E26" i="10"/>
  <c r="F11" i="10"/>
  <c r="F12" i="10" s="1"/>
  <c r="F13" i="10" s="1"/>
  <c r="F10" i="10"/>
  <c r="F9" i="10"/>
  <c r="E10" i="10"/>
  <c r="E11" i="10"/>
  <c r="E12" i="10"/>
  <c r="E13" i="10"/>
  <c r="E9" i="10"/>
  <c r="D13" i="10"/>
  <c r="D12" i="10"/>
  <c r="D11" i="10"/>
  <c r="D10" i="10"/>
  <c r="D9" i="10"/>
  <c r="D5" i="10"/>
  <c r="D15" i="7"/>
  <c r="C15" i="7"/>
  <c r="B15" i="7"/>
  <c r="C10" i="9"/>
  <c r="C8" i="9"/>
  <c r="C9" i="9"/>
  <c r="C12" i="10"/>
  <c r="D26" i="10"/>
  <c r="F28" i="10" l="1"/>
  <c r="D44" i="2"/>
  <c r="E44" i="2" s="1"/>
  <c r="F44" i="2" s="1"/>
  <c r="B45" i="2" s="1"/>
  <c r="D27" i="2"/>
  <c r="E27" i="2" s="1"/>
  <c r="B28" i="2" s="1"/>
  <c r="G28" i="10"/>
  <c r="B29" i="10" s="1"/>
  <c r="D27" i="10"/>
  <c r="C13" i="10"/>
  <c r="C11" i="10"/>
  <c r="C10" i="10"/>
  <c r="C9" i="10"/>
  <c r="C21" i="10"/>
  <c r="D21" i="10"/>
  <c r="E21" i="10"/>
  <c r="B21" i="10"/>
  <c r="C7" i="9"/>
  <c r="C6" i="9"/>
  <c r="C5" i="9"/>
  <c r="B17" i="9"/>
  <c r="E17" i="9"/>
  <c r="D17" i="9"/>
  <c r="C17" i="9"/>
  <c r="C8" i="8"/>
  <c r="C7" i="8"/>
  <c r="C6" i="8"/>
  <c r="C5" i="8"/>
  <c r="C7" i="7"/>
  <c r="C6" i="7"/>
  <c r="C5" i="7"/>
  <c r="D29" i="10" l="1"/>
  <c r="F29" i="10" s="1"/>
  <c r="G29" i="10" s="1"/>
  <c r="B30" i="10" s="1"/>
  <c r="D45" i="2"/>
  <c r="E45" i="2"/>
  <c r="F45" i="2" s="1"/>
  <c r="B46" i="2" s="1"/>
  <c r="D28" i="2"/>
  <c r="E28" i="2" s="1"/>
  <c r="B29" i="2" s="1"/>
  <c r="C14" i="10"/>
  <c r="C7" i="6"/>
  <c r="C5" i="6"/>
  <c r="C11" i="5"/>
  <c r="C5" i="5"/>
  <c r="C12" i="5"/>
  <c r="C7" i="5"/>
  <c r="G13" i="2"/>
  <c r="G14" i="2"/>
  <c r="G15" i="2"/>
  <c r="G16" i="2"/>
  <c r="G17" i="2"/>
  <c r="G18" i="2"/>
  <c r="G19" i="2"/>
  <c r="G20" i="2"/>
  <c r="G21" i="2"/>
  <c r="G22" i="2"/>
  <c r="G12" i="2"/>
  <c r="G11" i="2"/>
  <c r="C9" i="4"/>
  <c r="C8" i="4"/>
  <c r="D30" i="10" l="1"/>
  <c r="F30" i="10" s="1"/>
  <c r="G30" i="10"/>
  <c r="D46" i="2"/>
  <c r="E46" i="2" s="1"/>
  <c r="F46" i="2" s="1"/>
  <c r="B47" i="2" s="1"/>
  <c r="D29" i="2"/>
  <c r="E29" i="2" s="1"/>
  <c r="B30" i="2" s="1"/>
  <c r="G12" i="4"/>
  <c r="G13" i="4"/>
  <c r="G14" i="4"/>
  <c r="G15" i="4"/>
  <c r="G16" i="4"/>
  <c r="G17" i="4"/>
  <c r="G18" i="4"/>
  <c r="G19" i="4"/>
  <c r="G20" i="4"/>
  <c r="G21" i="4"/>
  <c r="G22" i="4"/>
  <c r="G11" i="4"/>
  <c r="C6" i="4"/>
  <c r="D7" i="2"/>
  <c r="D47" i="2" l="1"/>
  <c r="E47" i="2"/>
  <c r="F47" i="2" s="1"/>
  <c r="B48" i="2" s="1"/>
  <c r="D30" i="2"/>
  <c r="E30" i="2" s="1"/>
  <c r="B31" i="2" s="1"/>
  <c r="D5" i="4"/>
  <c r="D12" i="4"/>
  <c r="D13" i="4"/>
  <c r="D14" i="4"/>
  <c r="D15" i="4"/>
  <c r="D16" i="4"/>
  <c r="D17" i="4"/>
  <c r="D18" i="4"/>
  <c r="D19" i="4"/>
  <c r="D20" i="4"/>
  <c r="D21" i="4"/>
  <c r="D22" i="4"/>
  <c r="D11" i="4"/>
  <c r="C12" i="4"/>
  <c r="C13" i="4"/>
  <c r="C14" i="4"/>
  <c r="C15" i="4"/>
  <c r="C16" i="4"/>
  <c r="C17" i="4"/>
  <c r="C18" i="4"/>
  <c r="C19" i="4"/>
  <c r="C20" i="4"/>
  <c r="C21" i="4"/>
  <c r="C22" i="4"/>
  <c r="C11" i="4"/>
  <c r="C5" i="4"/>
  <c r="C12" i="2"/>
  <c r="E12" i="2" s="1"/>
  <c r="C13" i="2"/>
  <c r="E13" i="2" s="1"/>
  <c r="C14" i="2"/>
  <c r="E14" i="2" s="1"/>
  <c r="C15" i="2"/>
  <c r="E15" i="2" s="1"/>
  <c r="C16" i="2"/>
  <c r="E16" i="2" s="1"/>
  <c r="C17" i="2"/>
  <c r="E17" i="2" s="1"/>
  <c r="C18" i="2"/>
  <c r="E18" i="2" s="1"/>
  <c r="C19" i="2"/>
  <c r="E19" i="2" s="1"/>
  <c r="C20" i="2"/>
  <c r="E20" i="2" s="1"/>
  <c r="C21" i="2"/>
  <c r="E21" i="2" s="1"/>
  <c r="C22" i="2"/>
  <c r="E22" i="2" s="1"/>
  <c r="C11" i="2"/>
  <c r="E11" i="2" s="1"/>
  <c r="D5" i="2"/>
  <c r="E11" i="1"/>
  <c r="E12" i="1"/>
  <c r="E13" i="1"/>
  <c r="E14" i="1"/>
  <c r="E15" i="1"/>
  <c r="E16" i="1"/>
  <c r="E17" i="1"/>
  <c r="E18" i="1"/>
  <c r="E19" i="1"/>
  <c r="E20" i="1"/>
  <c r="E21" i="1"/>
  <c r="E10" i="1"/>
  <c r="D17" i="1"/>
  <c r="C10" i="1"/>
  <c r="D10" i="1" s="1"/>
  <c r="C11" i="1"/>
  <c r="D11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C18" i="1"/>
  <c r="D18" i="1" s="1"/>
  <c r="C19" i="1"/>
  <c r="D19" i="1" s="1"/>
  <c r="C20" i="1"/>
  <c r="D20" i="1" s="1"/>
  <c r="C21" i="1"/>
  <c r="D21" i="1" s="1"/>
  <c r="C5" i="1"/>
  <c r="D48" i="2" l="1"/>
  <c r="E48" i="2" s="1"/>
  <c r="F48" i="2" s="1"/>
  <c r="B49" i="2" s="1"/>
  <c r="D31" i="2"/>
  <c r="E31" i="2" s="1"/>
  <c r="B32" i="2" s="1"/>
  <c r="D49" i="2" l="1"/>
  <c r="E49" i="2" s="1"/>
  <c r="F49" i="2" s="1"/>
  <c r="B50" i="2" s="1"/>
  <c r="D32" i="2"/>
  <c r="E32" i="2"/>
  <c r="B33" i="2" s="1"/>
  <c r="D50" i="2" l="1"/>
  <c r="E50" i="2"/>
  <c r="F50" i="2" s="1"/>
  <c r="B51" i="2" s="1"/>
  <c r="D33" i="2"/>
  <c r="E33" i="2" s="1"/>
  <c r="B34" i="2" s="1"/>
  <c r="D51" i="2" l="1"/>
  <c r="E51" i="2" s="1"/>
  <c r="F51" i="2" s="1"/>
  <c r="B52" i="2" s="1"/>
  <c r="D34" i="2"/>
  <c r="E34" i="2" s="1"/>
  <c r="B35" i="2" s="1"/>
  <c r="D52" i="2" l="1"/>
  <c r="E52" i="2"/>
  <c r="F52" i="2" s="1"/>
  <c r="D35" i="2"/>
  <c r="E35" i="2"/>
  <c r="B36" i="2" s="1"/>
  <c r="D36" i="2" l="1"/>
  <c r="E36" i="2"/>
  <c r="B37" i="2" s="1"/>
  <c r="D37" i="2" l="1"/>
  <c r="E37" i="2" s="1"/>
</calcChain>
</file>

<file path=xl/sharedStrings.xml><?xml version="1.0" encoding="utf-8"?>
<sst xmlns="http://schemas.openxmlformats.org/spreadsheetml/2006/main" count="257" uniqueCount="201">
  <si>
    <t>=PV(0.1,12,14.68)</t>
  </si>
  <si>
    <t>=PV(0.1,1,14.68)</t>
  </si>
  <si>
    <t>=PV(0.1,2,14.68)</t>
  </si>
  <si>
    <t>=PV(0.1,3,14.68)</t>
  </si>
  <si>
    <t>=PV(0.1,4,14.68)</t>
  </si>
  <si>
    <t>=PV(0.1,5,14.68)</t>
  </si>
  <si>
    <t>=PV(0.1,6,14.68)</t>
  </si>
  <si>
    <t>=PV(0.1,7,14.68)</t>
  </si>
  <si>
    <t>=PV(0.1,8,14.68)</t>
  </si>
  <si>
    <t>=PV(0.1,9,14.68)</t>
  </si>
  <si>
    <t>=PV(0.1,10,14.68)</t>
  </si>
  <si>
    <t>=PV(0.1,11,14.68)</t>
  </si>
  <si>
    <t>รวมเงินจ่ายไป</t>
  </si>
  <si>
    <t>ถ้ามีดอกเบี้ย 10%  จ่ายทุกปีเป็นเวลา 12 ปี ๆ ละ 14.68 จะกู้ได้เท่าไร</t>
  </si>
  <si>
    <t>=PMT(0.1,12,100)</t>
  </si>
  <si>
    <t>ถ้ามีดอกเบี้ย 10%  จ่ายจำนวน 12 ปี กู้มา 100 บาท จะผ่อนชำระเท่าไร</t>
  </si>
  <si>
    <t>ฟังก์ชัน</t>
  </si>
  <si>
    <t>=PMT(0.1,1,100)</t>
  </si>
  <si>
    <t>จำนวนงวด</t>
  </si>
  <si>
    <t>เงินที่ผ่อนต่อปี</t>
  </si>
  <si>
    <t>กู้ยืมมา 100 บาท</t>
  </si>
  <si>
    <t xml:space="preserve">หากมีหนี้ 100 </t>
  </si>
  <si>
    <t>จ่ายปีละ 14.68</t>
  </si>
  <si>
    <t>จะหักยอดหนี้</t>
  </si>
  <si>
    <t>ถ้ามีดอกเบี้ย 10%  ฝากเท่ากันทุกปีเป็นเวลา 12 ปี ๆ ละ 100 จะมีเงินในปีสุดท้ายเท่าใด</t>
  </si>
  <si>
    <t>=FV(0.1,12,100)</t>
  </si>
  <si>
    <t>=FV(0.1,1,100)</t>
  </si>
  <si>
    <t>=PMT(0.1,2,100)</t>
  </si>
  <si>
    <t>=PMT(0.1,3,100)</t>
  </si>
  <si>
    <t>=PMT(0.1,4,100)</t>
  </si>
  <si>
    <t>=PMT(0.1,5,100)</t>
  </si>
  <si>
    <t>=PMT(0.1,6,100)</t>
  </si>
  <si>
    <t>=PMT(0.1,7,100)</t>
  </si>
  <si>
    <t>=PMT(0.1,8,100)</t>
  </si>
  <si>
    <t>=PMT(0.1,9,100)</t>
  </si>
  <si>
    <t>=PMT(0.1,10,100)</t>
  </si>
  <si>
    <t>=PMT(0.1,11,100)</t>
  </si>
  <si>
    <t>=FV(0.1,2,100)</t>
  </si>
  <si>
    <t>=FV(0.1,3,100)</t>
  </si>
  <si>
    <t>=FV(0.1,4,100)</t>
  </si>
  <si>
    <t>=FV(0.1,5,100)</t>
  </si>
  <si>
    <t>=FV(0.1,6,100)</t>
  </si>
  <si>
    <t>=FV(0.1,7,100)</t>
  </si>
  <si>
    <t>=FV(0.1,8,100)</t>
  </si>
  <si>
    <t>=FV(0.1,9,100)</t>
  </si>
  <si>
    <t>=FV(0.1,10,100)</t>
  </si>
  <si>
    <t>=FV(0.1,11,100)</t>
  </si>
  <si>
    <t>ยอดเงินในอนาคต</t>
  </si>
  <si>
    <t xml:space="preserve">หักไปงวดละ </t>
  </si>
  <si>
    <t>ผ่อนงวดเดียว ดอก 10%</t>
  </si>
  <si>
    <t>ผ่อน 12 งวดหรือ 12 ปี</t>
  </si>
  <si>
    <t>ผ่อนสองงวด หรือ 2 ปี</t>
  </si>
  <si>
    <t>รวมที่จ่ายผ่อน</t>
  </si>
  <si>
    <t>ทุกงวดรวมกัน</t>
  </si>
  <si>
    <t xml:space="preserve">คิดดอกเบี้ย 10% จากเงินต้นค้างชำระ เรียกว่า ลดต้น </t>
  </si>
  <si>
    <t>ถ้ามีดอกเบี้ย 10%  จ่ายจำนวน 2 ปี กู้มา 100 บาท จะผ่อนชำระเท่าไร</t>
  </si>
  <si>
    <t>PMT</t>
  </si>
  <si>
    <t>PV</t>
  </si>
  <si>
    <t>FV</t>
  </si>
  <si>
    <t>ถ้ามีดอกเบี้ย 10%  ฝากเท่ากันทุกปีเป็นเวลา 2 ปี ๆ ละ 100 จะมีเงินในปีสุดท้ายเท่าใด</t>
  </si>
  <si>
    <t>=FV(0.1,2,100,,1)</t>
  </si>
  <si>
    <t>Beginning of the period</t>
  </si>
  <si>
    <t>End of the period</t>
  </si>
  <si>
    <t>=FV(0.1,12,100,,1)</t>
  </si>
  <si>
    <t>=FV(0.1,1,100,,1)</t>
  </si>
  <si>
    <t>=FV(0.1,3,100,,1)</t>
  </si>
  <si>
    <t>=FV(0.1,4,100,,1)</t>
  </si>
  <si>
    <t>=FV(0.1,5,100,,1)</t>
  </si>
  <si>
    <t>=FV(0.1,6,100,,1)</t>
  </si>
  <si>
    <t>=FV(0.1,7,100,,1)</t>
  </si>
  <si>
    <t>=FV(0.1,8,100,,1)</t>
  </si>
  <si>
    <t>=FV(0.1,9,100,,1)</t>
  </si>
  <si>
    <t>=FV(0.1,10,100,,1)</t>
  </si>
  <si>
    <t>=FV(0.1,11,100,,1)</t>
  </si>
  <si>
    <t>เพื่อคำนวณเงินผ่อนชำระคืนเงินกู้ในแต่ละงวด</t>
  </si>
  <si>
    <t>เพื่อหามูลค่าในปัจจุบันของการชำระเงินทุกงวดทั้งหมดที่จะทำในอนาคต</t>
  </si>
  <si>
    <t xml:space="preserve">เพื่อคำนวณมูลค่าในอนาคตของการลงทุนตามอัตราดอกเบี้ยคงที่ </t>
  </si>
  <si>
    <t>NPER</t>
  </si>
  <si>
    <t>เพื่อส่งกลับจำนวนงวดของการลงทุนโดยคำนวณจากงวดการชำระเงิน การชำระเงินคงที่ และอัตราดอกเบี้ยคงที่</t>
  </si>
  <si>
    <t>=NPER(0.1,57.62,121)</t>
  </si>
  <si>
    <t>การฝากเงิน เงินจะไหลออก ค่าจึงเป็น ติดลบ</t>
  </si>
  <si>
    <t>มูลค่า</t>
  </si>
  <si>
    <t>ในอนาคต</t>
  </si>
  <si>
    <t>100 x 1.1</t>
  </si>
  <si>
    <t>110 x 1.1</t>
  </si>
  <si>
    <t>121 x 1.1</t>
  </si>
  <si>
    <t>การจ่ายเงิน เงินจะไหลออก ค่าจึงเป็น ติดลบ</t>
  </si>
  <si>
    <t>=NPER(0.1,14.68,313.84)</t>
  </si>
  <si>
    <t>FV(rate,nper,pmt,[pv],[type])</t>
  </si>
  <si>
    <t>PV(rate,nper,pmt,fv,type)</t>
  </si>
  <si>
    <t>PMT(rate, nper, pv, [fv], [type])</t>
  </si>
  <si>
    <t>NPER(rate,pmt,pv,[fv],[type])</t>
  </si>
  <si>
    <t>จะลดลงเหลือเท่าใด</t>
  </si>
  <si>
    <t>ถ้ามีดอกเบี้ย 10%  ฝากเท่ากันทุกปีคือ 14.68 บาท ต้องการเงิน 313.84 บาท ต้องฝากกี่งวด หรือกี่ปี</t>
  </si>
  <si>
    <t>RATE</t>
  </si>
  <si>
    <t>ฟังก์ชัน RATE คือ หาอัตราดอกเบี้ย</t>
  </si>
  <si>
    <t>ฟังก์ชัน Future value คือ หามูลค่าในอนาคต หากฝากเงินแล้วได้ดอกเบี้ยทบต้น + ทบเงินฝาก</t>
  </si>
  <si>
    <t>เพื่อส่งกลับอัตราดอกเบี้ยต่องวดของเงินกู้หรือเงินรายปี</t>
  </si>
  <si>
    <t>RATE(nper, pmt, pv, [fv], [type], [guess])</t>
  </si>
  <si>
    <t>=RATE(2,-57.62,100)</t>
  </si>
  <si>
    <t>=RATE(3,-40.21,100)</t>
  </si>
  <si>
    <t>ดอกเบี้ย</t>
  </si>
  <si>
    <t>ร้อยละ 10</t>
  </si>
  <si>
    <t>IRR</t>
  </si>
  <si>
    <t>เพื่อส่งกลับอัตราผลตอบแทนภายในสำหรับชุดกระแสเงินสด</t>
  </si>
  <si>
    <t>IRR(values, [guess])</t>
  </si>
  <si>
    <t>ปี</t>
  </si>
  <si>
    <t>income จากการลงทุน</t>
  </si>
  <si>
    <t>ลงทุน</t>
  </si>
  <si>
    <t>NPV</t>
  </si>
  <si>
    <t>เพื่อคำนวณมูลค่าปัจจุบันสุทธิของเงินลงทุน โดยใช้อัตราส่วนลด ชุดข้อมูลของการชำระเงิน (ค่าเป็นลบ) และรายได้ในอนาคต (ค่าเป็นบวก)</t>
  </si>
  <si>
    <t>NPV(rate,value1,[value2],...)</t>
  </si>
  <si>
    <t>อัตราส่วนลด</t>
  </si>
  <si>
    <t>เงินลงทุน</t>
  </si>
  <si>
    <t>ที่ลงทุน ได้คืน แต่ธุรกิจมีมูลค่าเป็น 0 ไม่ได้กำไร</t>
  </si>
  <si>
    <t>ที่ลงทุน ได้คืน และมีมูลค่าเหลือในธุรกิจ 61</t>
  </si>
  <si>
    <t>ผลตอบแทนปีที่ 1</t>
  </si>
  <si>
    <t>ผลตอบแทนปีที่ 2</t>
  </si>
  <si>
    <t>ผลตอบแทนปีที่ 3</t>
  </si>
  <si>
    <t>IPMT</t>
  </si>
  <si>
    <t>เพื่อส่งกลับการชำระค่าดอกเบี้ยสำหรับช่วงเวลาที่กำหนดของการลงทุนตามการชำระเงินเป็นงวด การชำระเงินคงที่ และอัตราดอกเบี้ยคงที่</t>
  </si>
  <si>
    <t>IPMT(rate, per, nper, pv, [fv], [type])</t>
  </si>
  <si>
    <t>อัตราดอกเบี้ย</t>
  </si>
  <si>
    <t>งวดที่ต้องการ</t>
  </si>
  <si>
    <t>เงินต้น</t>
  </si>
  <si>
    <t>IPMT =</t>
  </si>
  <si>
    <t>=IPMT(0.1,1,5,100)</t>
  </si>
  <si>
    <t>=IPMT(0.1,2,5,100)</t>
  </si>
  <si>
    <t>=IPMT(0.1,3,5,100)</t>
  </si>
  <si>
    <t>=IPMT(0.1,5,5,100)</t>
  </si>
  <si>
    <t>เพื่อส่งกลับจำนวนเงินต้นที่ต้องชำระในแต่ละงวดของการลงทุนโดยคำนวณจากงวดการชำระเงิน การชำระเงินคงที่ และอัตราดอกเบี้ยคงที่</t>
  </si>
  <si>
    <t>PPMT</t>
  </si>
  <si>
    <t>PPMT(rate,per,nper,pv,[fv],[type])</t>
  </si>
  <si>
    <t>PPMT =</t>
  </si>
  <si>
    <t>=PPMT(0.1,1,5,100)</t>
  </si>
  <si>
    <t>=PPMT(0.1,2,5,100)</t>
  </si>
  <si>
    <t>=PPMT(0.1,3,5,100)</t>
  </si>
  <si>
    <t>=PPMT(0.1,5,5,100)</t>
  </si>
  <si>
    <t>https://www.excelfunctions.net/excel-ppmt-function.html</t>
  </si>
  <si>
    <t>ฟังก์ชัน  PPMT (Payment on the principal) คือ จำนวนเงินต้นที่ชำระในแต่ละงวด</t>
  </si>
  <si>
    <t>Principal = เงินต้น</t>
  </si>
  <si>
    <t>1.Period</t>
  </si>
  <si>
    <t>2.Principal</t>
  </si>
  <si>
    <t>3. Rate</t>
  </si>
  <si>
    <t>4. Interest</t>
  </si>
  <si>
    <t>Sum 5 Period</t>
  </si>
  <si>
    <t>=PPMT(0.1,4,5,100)</t>
  </si>
  <si>
    <t>ฟังก์ชัน  IPMT (interest payment) คือ การชำระค่าดอกเบี้ย</t>
  </si>
  <si>
    <t>=IPMT(0.1,4,5,100)</t>
  </si>
  <si>
    <t>Sum 5 Peroid</t>
  </si>
  <si>
    <t>=NPV(0.1,-100,B13:B15)</t>
  </si>
  <si>
    <t>=NPV(0.1,-100,C13:C15)</t>
  </si>
  <si>
    <t>=NPV(0.1,-100,D13:D15)</t>
  </si>
  <si>
    <t>=NPV(0.1,-100,E13:E15)</t>
  </si>
  <si>
    <t>=IRR(B11:B14)</t>
  </si>
  <si>
    <t>=IRR(C11:C14)</t>
  </si>
  <si>
    <t>=IRR(D11:D14)</t>
  </si>
  <si>
    <t>SUM</t>
  </si>
  <si>
    <t>ถ้ามี income กลับมาในแต่ละปี ก็จะทำให้ทราบว่าอัตราผลตอบแทนจากการลงทุนเป็นเท่าใด</t>
  </si>
  <si>
    <t>ถ้ามี อัตราส่วนลด เงินลงทุน และรายรับแต่ละปี ก็จะหามูลค่าปัจจุบันสุทธิได้</t>
  </si>
  <si>
    <t>ฟังก์ชัน  NPV (Net Present Value) คือ มูลค่าปัจจุบันสุทธิ</t>
  </si>
  <si>
    <t>ถ้ามี อัตราดอกเบี้ยต่องวด งวดที่ต้องการ จำนวนงวด และเงินลงทุน ก็จะทราบอัตราดอกเบี้ยตามงวดที่ต้องการ</t>
  </si>
  <si>
    <t>ถ้ามี อัตราดอกเบี้ยต่องวด งวดที่ต้องการ จำนวนงวด และเงินลงทุน ก็จะทราบว่าในงวดที่ต้องการ หักเงินต้นไปเท่าใด</t>
  </si>
  <si>
    <t>ฟังก์ชัน NPER (number of periods) คือ หาจำนวนงวดจากเงินลงทุน</t>
  </si>
  <si>
    <t>ฟังก์ชัน PMT (Payment) คือ หาจำนวนเงินผ่อนชำระต่องวด หากทราบวงเงินกู้</t>
  </si>
  <si>
    <t>ฟังก์ชัน PMT หา ยอดชำระต่องวด</t>
  </si>
  <si>
    <t>1.ยอดหักเงินต้น</t>
  </si>
  <si>
    <t>2.ยอดชำระต่องวด</t>
  </si>
  <si>
    <t>3.ยอดดอกเบี้ย</t>
  </si>
  <si>
    <t>4.เงินต้นคงเหลือ</t>
  </si>
  <si>
    <t>จาก PMT</t>
  </si>
  <si>
    <t>จาก 1. - 2.</t>
  </si>
  <si>
    <t>3 ช่องนี้ใช้อธิบายว่า PPMT คืออะไร</t>
  </si>
  <si>
    <t>5. PMT</t>
  </si>
  <si>
    <t>6. Reduce Principal</t>
  </si>
  <si>
    <t>7. Rest of Principal</t>
  </si>
  <si>
    <t>1. เงินต้น</t>
  </si>
  <si>
    <t>2. อัตราดอกเบี้ย</t>
  </si>
  <si>
    <t>3.ดอกเบี้ย (1 * 2)</t>
  </si>
  <si>
    <t>4.เงินต้นบวกดอกเบี้ย</t>
  </si>
  <si>
    <t>งวดที่</t>
  </si>
  <si>
    <t>285.31 x 1.1</t>
  </si>
  <si>
    <t>อธิบายที่มาของเงินต้นบวกดอกเบี้ย</t>
  </si>
  <si>
    <t>5. จ่ายต่องวด</t>
  </si>
  <si>
    <t>อธิบายที่มาของ PMT</t>
  </si>
  <si>
    <t>ค่า PMT</t>
  </si>
  <si>
    <t>อธิบายการลดเงินต้นทีละงวด</t>
  </si>
  <si>
    <t>https://www.1213.or.th/th/serviceunderbot/loans/Pages/effectiverate.aspx</t>
  </si>
  <si>
    <t>PMT = (จำนวนเงินกู้ทั้งหมด) / ((1 - [1/{(1+อัตราดอกเบี้ยต่องวด)^ระยะเวลาที่ต้องชำระ}])/อัตราดอกเบี้ยต่องวด)</t>
  </si>
  <si>
    <t>PMT = 100/ ((1 - [1/{(1+0.1)^12}])/0.1)</t>
  </si>
  <si>
    <t>PMT = 100/ ((1 - [1/{1.1^12}])/0.1)</t>
  </si>
  <si>
    <t>PMT = 100/ ((1 - [1/3.138])/0.1)</t>
  </si>
  <si>
    <t>PMT = 100/ ((1 - 0.318)/0.1)</t>
  </si>
  <si>
    <t>PMT = 100/ (0.682/0.1)</t>
  </si>
  <si>
    <t>PMT = 100/ 6.82</t>
  </si>
  <si>
    <t>PMT = 14.66</t>
  </si>
  <si>
    <t>ฟังก์ชัน PV (Present value) คือ หาวงเงินกู้ที่จะได้ในปัจจุบัน หากทราบว่าจ่ายแต่ละเดือน เป็นเท่าไร</t>
  </si>
  <si>
    <t>ถ้ามีดอกเบี้ย 10%  ฝากเท่ากันทุกปีเป็นเงิน 57.62 บาท ต้องการเงิน 121 บาท ต้องฝากกี่งวด หรือกี่ปี</t>
  </si>
  <si>
    <t>ถ้าส่งเงินกู้ 2 งวด ๆ ละ 57.62 ตามเงินต้น 100 แล้วดอกเบี้ยคือเท่าใด</t>
  </si>
  <si>
    <t>ถ้าส่งเงินกู้ 3 งวด ๆ ละ 40.21 ตามเงินต้น 100 แล้วดอกเบี้ยคือเท่าใด</t>
  </si>
  <si>
    <t>ฟังก์ชัน  IRR (internal rate of return) คือ อัตราผลตอบแทนคืน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</si>
</sst>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฿&quot;#,##0.00;[Red]\-&quot;฿&quot;#,##0.00"/>
    <numFmt numFmtId="44" formatCode="_-&quot;฿&quot;* #,##0.00_-;\-&quot;฿&quot;* #,##0.00_-;_-&quot;฿&quot;* &quot;-&quot;??_-;_-@_-"/>
    <numFmt numFmtId="187" formatCode="0.000"/>
    <numFmt numFmtId="190" formatCode="#,##0.00_ ;[Red]\-#,##0.00\ "/>
  </numFmts>
  <fonts count="2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36"/>
      <color theme="1"/>
      <name val="TH SarabunPSK"/>
      <family val="2"/>
    </font>
    <font>
      <sz val="20"/>
      <color theme="1"/>
      <name val="Tahoma"/>
      <family val="2"/>
      <charset val="222"/>
      <scheme val="minor"/>
    </font>
    <font>
      <sz val="26"/>
      <color theme="1"/>
      <name val="Tahoma"/>
      <family val="2"/>
      <charset val="222"/>
      <scheme val="minor"/>
    </font>
    <font>
      <b/>
      <sz val="18"/>
      <color theme="1"/>
      <name val="Tahoma"/>
      <family val="2"/>
      <scheme val="minor"/>
    </font>
    <font>
      <b/>
      <sz val="26"/>
      <color theme="1"/>
      <name val="TH SarabunPSK"/>
      <family val="2"/>
    </font>
    <font>
      <b/>
      <sz val="36"/>
      <color theme="1"/>
      <name val="TH SarabunPSK"/>
      <family val="2"/>
    </font>
    <font>
      <sz val="24"/>
      <color theme="1"/>
      <name val="TH SarabunPSK"/>
      <family val="2"/>
    </font>
    <font>
      <sz val="24"/>
      <color rgb="FFFF0000"/>
      <name val="TH SarabunPSK"/>
      <family val="2"/>
    </font>
    <font>
      <sz val="26"/>
      <color rgb="FFFF0000"/>
      <name val="Tahoma"/>
      <family val="2"/>
      <charset val="222"/>
      <scheme val="minor"/>
    </font>
    <font>
      <b/>
      <sz val="24"/>
      <color rgb="FF0070C0"/>
      <name val="TH SarabunPSK"/>
      <family val="2"/>
    </font>
    <font>
      <i/>
      <sz val="36"/>
      <color theme="9" tint="-0.249977111117893"/>
      <name val="TH SarabunPSK"/>
      <family val="2"/>
    </font>
    <font>
      <b/>
      <sz val="30"/>
      <color rgb="FFFF0000"/>
      <name val="TH SarabunPSK"/>
      <family val="2"/>
    </font>
    <font>
      <b/>
      <sz val="36"/>
      <color rgb="FFFF0000"/>
      <name val="TH SarabunPSK"/>
      <family val="2"/>
    </font>
    <font>
      <sz val="36"/>
      <color rgb="FFFF0000"/>
      <name val="TH SarabunPSK"/>
      <family val="2"/>
    </font>
    <font>
      <b/>
      <sz val="11"/>
      <color theme="1"/>
      <name val="Tahoma"/>
      <family val="2"/>
      <charset val="222"/>
      <scheme val="minor"/>
    </font>
    <font>
      <b/>
      <sz val="36"/>
      <color theme="1"/>
      <name val="TH SarabunPSK"/>
      <family val="2"/>
      <charset val="222"/>
    </font>
    <font>
      <b/>
      <sz val="48"/>
      <color theme="1"/>
      <name val="TH SarabunPSK"/>
      <family val="2"/>
    </font>
    <font>
      <sz val="22"/>
      <color theme="1"/>
      <name val="Tahoma"/>
      <family val="2"/>
      <charset val="22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9">
    <xf numFmtId="0" fontId="0" fillId="0" borderId="0" xfId="0"/>
    <xf numFmtId="0" fontId="2" fillId="0" borderId="0" xfId="0" applyFont="1"/>
    <xf numFmtId="8" fontId="4" fillId="0" borderId="0" xfId="0" applyNumberFormat="1" applyFont="1" applyAlignment="1">
      <alignment horizontal="left"/>
    </xf>
    <xf numFmtId="8" fontId="2" fillId="0" borderId="0" xfId="0" applyNumberFormat="1" applyFont="1"/>
    <xf numFmtId="8" fontId="2" fillId="0" borderId="0" xfId="0" quotePrefix="1" applyNumberFormat="1" applyFont="1"/>
    <xf numFmtId="0" fontId="5" fillId="0" borderId="0" xfId="0" applyFont="1"/>
    <xf numFmtId="0" fontId="2" fillId="0" borderId="0" xfId="1" applyNumberFormat="1" applyFont="1"/>
    <xf numFmtId="0" fontId="2" fillId="0" borderId="0" xfId="0" quotePrefix="1" applyFont="1"/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8" fontId="8" fillId="0" borderId="0" xfId="0" quotePrefix="1" applyNumberFormat="1" applyFont="1"/>
    <xf numFmtId="8" fontId="8" fillId="0" borderId="0" xfId="0" applyNumberFormat="1" applyFont="1"/>
    <xf numFmtId="8" fontId="8" fillId="0" borderId="0" xfId="1" applyNumberFormat="1" applyFont="1"/>
    <xf numFmtId="0" fontId="7" fillId="2" borderId="0" xfId="0" applyFont="1" applyFill="1" applyAlignment="1">
      <alignment horizontal="center"/>
    </xf>
    <xf numFmtId="2" fontId="9" fillId="0" borderId="0" xfId="1" applyNumberFormat="1" applyFont="1"/>
    <xf numFmtId="2" fontId="9" fillId="0" borderId="0" xfId="0" applyNumberFormat="1" applyFont="1"/>
    <xf numFmtId="2" fontId="10" fillId="0" borderId="0" xfId="0" applyNumberFormat="1" applyFont="1" applyAlignment="1">
      <alignment horizontal="right"/>
    </xf>
    <xf numFmtId="2" fontId="8" fillId="0" borderId="0" xfId="1" applyNumberFormat="1" applyFont="1" applyAlignment="1">
      <alignment horizontal="right"/>
    </xf>
    <xf numFmtId="2" fontId="11" fillId="0" borderId="0" xfId="1" applyNumberFormat="1" applyFont="1"/>
    <xf numFmtId="0" fontId="12" fillId="0" borderId="0" xfId="0" quotePrefix="1" applyFont="1"/>
    <xf numFmtId="0" fontId="7" fillId="0" borderId="0" xfId="0" applyFont="1" applyAlignment="1">
      <alignment horizontal="center"/>
    </xf>
    <xf numFmtId="8" fontId="7" fillId="0" borderId="0" xfId="0" quotePrefix="1" applyNumberFormat="1" applyFont="1"/>
    <xf numFmtId="2" fontId="13" fillId="0" borderId="0" xfId="0" applyNumberFormat="1" applyFont="1"/>
    <xf numFmtId="2" fontId="14" fillId="0" borderId="0" xfId="0" applyNumberFormat="1" applyFont="1"/>
    <xf numFmtId="2" fontId="15" fillId="0" borderId="0" xfId="0" applyNumberFormat="1" applyFont="1"/>
    <xf numFmtId="2" fontId="2" fillId="0" borderId="0" xfId="0" applyNumberFormat="1" applyFont="1" applyAlignment="1">
      <alignment horizontal="right"/>
    </xf>
    <xf numFmtId="2" fontId="2" fillId="0" borderId="0" xfId="0" applyNumberFormat="1" applyFont="1"/>
    <xf numFmtId="0" fontId="7" fillId="0" borderId="0" xfId="0" quotePrefix="1" applyNumberFormat="1" applyFont="1"/>
    <xf numFmtId="187" fontId="10" fillId="0" borderId="0" xfId="0" applyNumberFormat="1" applyFont="1" applyAlignment="1">
      <alignment horizontal="right"/>
    </xf>
    <xf numFmtId="2" fontId="7" fillId="0" borderId="0" xfId="0" quotePrefix="1" applyNumberFormat="1" applyFont="1"/>
    <xf numFmtId="0" fontId="7" fillId="0" borderId="0" xfId="0" applyFont="1" applyAlignment="1">
      <alignment horizontal="left"/>
    </xf>
    <xf numFmtId="0" fontId="2" fillId="0" borderId="0" xfId="0" quotePrefix="1" applyNumberFormat="1" applyFont="1"/>
    <xf numFmtId="2" fontId="2" fillId="0" borderId="0" xfId="1" applyNumberFormat="1" applyFont="1"/>
    <xf numFmtId="2" fontId="3" fillId="0" borderId="0" xfId="0" applyNumberFormat="1" applyFont="1" applyAlignment="1">
      <alignment horizontal="center"/>
    </xf>
    <xf numFmtId="0" fontId="2" fillId="0" borderId="0" xfId="0" quotePrefix="1" applyFont="1" applyAlignment="1">
      <alignment horizontal="right"/>
    </xf>
    <xf numFmtId="0" fontId="6" fillId="3" borderId="0" xfId="0" applyFont="1" applyFill="1" applyAlignment="1">
      <alignment horizontal="center"/>
    </xf>
    <xf numFmtId="0" fontId="7" fillId="3" borderId="0" xfId="0" quotePrefix="1" applyNumberFormat="1" applyFont="1" applyFill="1"/>
    <xf numFmtId="0" fontId="2" fillId="3" borderId="0" xfId="0" quotePrefix="1" applyFont="1" applyFill="1"/>
    <xf numFmtId="0" fontId="2" fillId="4" borderId="0" xfId="0" quotePrefix="1" applyFont="1" applyFill="1"/>
    <xf numFmtId="0" fontId="6" fillId="4" borderId="0" xfId="0" applyFont="1" applyFill="1" applyAlignment="1">
      <alignment horizontal="center"/>
    </xf>
    <xf numFmtId="0" fontId="7" fillId="4" borderId="0" xfId="0" quotePrefix="1" applyNumberFormat="1" applyFont="1" applyFill="1"/>
    <xf numFmtId="0" fontId="2" fillId="5" borderId="0" xfId="0" quotePrefix="1" applyFont="1" applyFill="1"/>
    <xf numFmtId="0" fontId="6" fillId="5" borderId="0" xfId="0" applyFont="1" applyFill="1" applyAlignment="1">
      <alignment horizontal="center"/>
    </xf>
    <xf numFmtId="0" fontId="7" fillId="5" borderId="0" xfId="0" quotePrefix="1" applyNumberFormat="1" applyFont="1" applyFill="1"/>
    <xf numFmtId="0" fontId="6" fillId="6" borderId="0" xfId="0" applyFont="1" applyFill="1" applyAlignment="1">
      <alignment horizontal="center"/>
    </xf>
    <xf numFmtId="0" fontId="7" fillId="6" borderId="0" xfId="0" quotePrefix="1" applyNumberFormat="1" applyFont="1" applyFill="1"/>
    <xf numFmtId="0" fontId="2" fillId="6" borderId="0" xfId="0" quotePrefix="1" applyFont="1" applyFill="1"/>
    <xf numFmtId="0" fontId="7" fillId="0" borderId="0" xfId="0" applyFont="1" applyAlignment="1">
      <alignment horizontal="right"/>
    </xf>
    <xf numFmtId="0" fontId="0" fillId="7" borderId="0" xfId="0" applyFill="1"/>
    <xf numFmtId="0" fontId="17" fillId="7" borderId="0" xfId="0" applyFont="1" applyFill="1"/>
    <xf numFmtId="0" fontId="16" fillId="7" borderId="0" xfId="0" applyFont="1" applyFill="1"/>
    <xf numFmtId="0" fontId="7" fillId="7" borderId="0" xfId="0" applyFont="1" applyFill="1"/>
    <xf numFmtId="190" fontId="7" fillId="0" borderId="0" xfId="0" quotePrefix="1" applyNumberFormat="1" applyFont="1"/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190" fontId="7" fillId="3" borderId="0" xfId="0" quotePrefix="1" applyNumberFormat="1" applyFont="1" applyFill="1"/>
    <xf numFmtId="0" fontId="7" fillId="3" borderId="0" xfId="0" applyFont="1" applyFill="1" applyAlignment="1">
      <alignment horizontal="center"/>
    </xf>
    <xf numFmtId="0" fontId="0" fillId="8" borderId="0" xfId="0" applyFill="1"/>
    <xf numFmtId="0" fontId="2" fillId="8" borderId="0" xfId="0" applyFont="1" applyFill="1" applyAlignment="1">
      <alignment horizontal="center"/>
    </xf>
    <xf numFmtId="2" fontId="8" fillId="0" borderId="0" xfId="0" quotePrefix="1" applyNumberFormat="1" applyFont="1"/>
    <xf numFmtId="2" fontId="8" fillId="0" borderId="0" xfId="0" applyNumberFormat="1" applyFont="1"/>
    <xf numFmtId="0" fontId="18" fillId="0" borderId="0" xfId="0" applyFont="1" applyAlignment="1">
      <alignment horizontal="left"/>
    </xf>
    <xf numFmtId="2" fontId="8" fillId="2" borderId="0" xfId="0" applyNumberFormat="1" applyFont="1" applyFill="1"/>
    <xf numFmtId="8" fontId="7" fillId="0" borderId="0" xfId="0" quotePrefix="1" applyNumberFormat="1" applyFont="1" applyAlignment="1">
      <alignment horizontal="center"/>
    </xf>
    <xf numFmtId="0" fontId="7" fillId="0" borderId="0" xfId="1" applyNumberFormat="1" applyFont="1" applyAlignment="1">
      <alignment horizontal="center"/>
    </xf>
    <xf numFmtId="8" fontId="7" fillId="0" borderId="0" xfId="0" applyNumberFormat="1" applyFont="1" applyAlignment="1">
      <alignment horizontal="center"/>
    </xf>
    <xf numFmtId="0" fontId="19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1646466</xdr:colOff>
      <xdr:row>56</xdr:row>
      <xdr:rowOff>176895</xdr:rowOff>
    </xdr:from>
    <xdr:to>
      <xdr:col>9</xdr:col>
      <xdr:colOff>461283</xdr:colOff>
      <xdr:row>73</xdr:row>
      <xdr:rowOff>83005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BFA97F-179C-4AAF-A746-5F25A1160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037" y="25268466"/>
          <a:ext cx="7904389" cy="5770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2D231-E887-4972-8083-4C780388B188}">
  <dimension ref="A1:G33"/>
  <sheetViews>
    <sheetView zoomScale="60" zoomScaleNormal="60" workbookViewId="0">
      <selection activeCell="B1" sqref="B1"/>
    </sheetView>
  </sheetViews>
  <sheetFormatPr defaultRowHeight="14.25" x14ac:dyDescent="0.2"/>
  <cols>
    <col min="1" max="1" width="31.375" bestFit="1" customWidth="1"/>
    <col min="2" max="2" width="62.875" customWidth="1"/>
    <col min="3" max="3" width="34.75" customWidth="1"/>
    <col min="4" max="5" width="30" bestFit="1" customWidth="1"/>
    <col min="6" max="6" width="39.125" customWidth="1"/>
    <col min="7" max="7" width="37" bestFit="1" customWidth="1"/>
  </cols>
  <sheetData>
    <row r="1" spans="1:7" ht="45.75" x14ac:dyDescent="0.65">
      <c r="A1" s="15" t="s">
        <v>131</v>
      </c>
      <c r="B1" s="1" t="s">
        <v>139</v>
      </c>
    </row>
    <row r="2" spans="1:7" ht="45.75" x14ac:dyDescent="0.65">
      <c r="A2" s="15"/>
      <c r="B2" s="1" t="s">
        <v>130</v>
      </c>
    </row>
    <row r="3" spans="1:7" ht="45.75" x14ac:dyDescent="0.65">
      <c r="A3" s="15"/>
      <c r="B3" s="1" t="s">
        <v>132</v>
      </c>
    </row>
    <row r="4" spans="1:7" ht="45.75" x14ac:dyDescent="0.65">
      <c r="A4" s="15"/>
      <c r="B4" s="1" t="s">
        <v>140</v>
      </c>
    </row>
    <row r="5" spans="1:7" ht="45.75" x14ac:dyDescent="0.65">
      <c r="A5" s="15"/>
      <c r="B5" s="1" t="s">
        <v>165</v>
      </c>
      <c r="C5" s="7" t="s">
        <v>30</v>
      </c>
      <c r="D5" s="54">
        <f>PMT(0.1,5,100)</f>
        <v>-26.379748079474542</v>
      </c>
    </row>
    <row r="6" spans="1:7" ht="45.75" x14ac:dyDescent="0.65">
      <c r="B6" s="51" t="s">
        <v>162</v>
      </c>
      <c r="C6" s="52"/>
      <c r="D6" s="52"/>
      <c r="E6" s="52"/>
      <c r="F6" s="52"/>
    </row>
    <row r="7" spans="1:7" ht="45.75" x14ac:dyDescent="0.65">
      <c r="C7" s="22" t="s">
        <v>166</v>
      </c>
      <c r="D7" s="22" t="s">
        <v>167</v>
      </c>
      <c r="E7" s="58" t="s">
        <v>168</v>
      </c>
      <c r="F7" s="58" t="s">
        <v>169</v>
      </c>
    </row>
    <row r="8" spans="1:7" ht="45.75" x14ac:dyDescent="0.65">
      <c r="C8" s="55"/>
      <c r="D8" s="55" t="s">
        <v>170</v>
      </c>
      <c r="E8" s="56" t="s">
        <v>171</v>
      </c>
      <c r="F8" s="57">
        <v>100</v>
      </c>
    </row>
    <row r="9" spans="1:7" ht="45.75" x14ac:dyDescent="0.65">
      <c r="B9" s="7" t="s">
        <v>134</v>
      </c>
      <c r="C9" s="18">
        <f>PPMT(0.1,1,5,100)</f>
        <v>-16.379748079474538</v>
      </c>
      <c r="D9" s="54">
        <f>PMT(0.1,5,100)</f>
        <v>-26.379748079474542</v>
      </c>
      <c r="E9" s="57">
        <f>C9-D9</f>
        <v>10.000000000000004</v>
      </c>
      <c r="F9" s="57">
        <f>F8+C9</f>
        <v>83.620251920525462</v>
      </c>
    </row>
    <row r="10" spans="1:7" ht="45.75" x14ac:dyDescent="0.65">
      <c r="B10" s="7" t="s">
        <v>135</v>
      </c>
      <c r="C10" s="18">
        <f>PPMT(0.1,2,5,100)</f>
        <v>-18.017722887421996</v>
      </c>
      <c r="D10" s="54">
        <f>PMT(0.1,5,100)</f>
        <v>-26.379748079474542</v>
      </c>
      <c r="E10" s="57">
        <f t="shared" ref="E10:E13" si="0">C10-D10</f>
        <v>8.3620251920525455</v>
      </c>
      <c r="F10" s="57">
        <f>F9+C10</f>
        <v>65.602529033103465</v>
      </c>
    </row>
    <row r="11" spans="1:7" ht="45.75" x14ac:dyDescent="0.65">
      <c r="B11" s="7" t="s">
        <v>136</v>
      </c>
      <c r="C11" s="18">
        <f>PPMT(0.1,3,5,100)</f>
        <v>-19.819495176164196</v>
      </c>
      <c r="D11" s="54">
        <f>PMT(0.1,5,100)</f>
        <v>-26.379748079474542</v>
      </c>
      <c r="E11" s="57">
        <f t="shared" si="0"/>
        <v>6.5602529033103458</v>
      </c>
      <c r="F11" s="57">
        <f t="shared" ref="F11:F13" si="1">F10+C11</f>
        <v>45.783033856939269</v>
      </c>
    </row>
    <row r="12" spans="1:7" ht="45.75" x14ac:dyDescent="0.65">
      <c r="B12" s="7" t="s">
        <v>146</v>
      </c>
      <c r="C12" s="18">
        <f>PPMT(0.1,4,5,100)</f>
        <v>-21.801444693780613</v>
      </c>
      <c r="D12" s="54">
        <f>PMT(0.1,5,100)</f>
        <v>-26.379748079474542</v>
      </c>
      <c r="E12" s="57">
        <f t="shared" si="0"/>
        <v>4.5783033856939284</v>
      </c>
      <c r="F12" s="57">
        <f t="shared" si="1"/>
        <v>23.981589163158656</v>
      </c>
    </row>
    <row r="13" spans="1:7" ht="45.75" x14ac:dyDescent="0.65">
      <c r="B13" s="7" t="s">
        <v>137</v>
      </c>
      <c r="C13" s="18">
        <f>PPMT(0.1,5,5,100)</f>
        <v>-23.981589163158674</v>
      </c>
      <c r="D13" s="54">
        <f>PMT(0.1,5,100)</f>
        <v>-26.379748079474542</v>
      </c>
      <c r="E13" s="57">
        <f t="shared" si="0"/>
        <v>2.3981589163158681</v>
      </c>
      <c r="F13" s="57">
        <f t="shared" si="1"/>
        <v>0</v>
      </c>
    </row>
    <row r="14" spans="1:7" ht="45.75" x14ac:dyDescent="0.65">
      <c r="B14" s="36" t="s">
        <v>145</v>
      </c>
      <c r="C14" s="18">
        <f>SUM(C9:C13)</f>
        <v>-100.00000000000001</v>
      </c>
      <c r="D14" s="59"/>
      <c r="E14" s="60" t="s">
        <v>172</v>
      </c>
      <c r="F14" s="59"/>
    </row>
    <row r="15" spans="1:7" ht="10.5" customHeight="1" x14ac:dyDescent="0.65">
      <c r="B15" s="7"/>
      <c r="C15" s="2"/>
      <c r="D15" s="1"/>
    </row>
    <row r="16" spans="1:7" s="5" customFormat="1" ht="33.75" x14ac:dyDescent="0.5">
      <c r="A16" s="10" t="s">
        <v>106</v>
      </c>
      <c r="B16" s="10" t="s">
        <v>107</v>
      </c>
      <c r="C16" s="10" t="s">
        <v>107</v>
      </c>
      <c r="D16" s="10" t="s">
        <v>107</v>
      </c>
      <c r="E16" s="10" t="s">
        <v>107</v>
      </c>
      <c r="F16" s="10"/>
      <c r="G16" s="10"/>
    </row>
    <row r="17" spans="1:7" s="5" customFormat="1" ht="33.75" x14ac:dyDescent="0.5">
      <c r="A17" s="10" t="s">
        <v>122</v>
      </c>
      <c r="B17" s="10">
        <v>0.1</v>
      </c>
      <c r="C17" s="10">
        <v>0.1</v>
      </c>
      <c r="D17" s="10">
        <v>0.1</v>
      </c>
      <c r="E17" s="10">
        <v>0.1</v>
      </c>
      <c r="F17" s="10"/>
      <c r="G17" s="10"/>
    </row>
    <row r="18" spans="1:7" s="5" customFormat="1" ht="33.75" x14ac:dyDescent="0.5">
      <c r="A18" s="10" t="s">
        <v>123</v>
      </c>
      <c r="B18" s="10">
        <v>3</v>
      </c>
      <c r="C18" s="10">
        <v>1</v>
      </c>
      <c r="D18" s="10">
        <v>2</v>
      </c>
      <c r="E18" s="10">
        <v>4</v>
      </c>
      <c r="F18" s="10"/>
      <c r="G18" s="10"/>
    </row>
    <row r="19" spans="1:7" s="5" customFormat="1" ht="33.75" x14ac:dyDescent="0.5">
      <c r="A19" s="10" t="s">
        <v>18</v>
      </c>
      <c r="B19" s="10">
        <v>5</v>
      </c>
      <c r="C19" s="10">
        <v>5</v>
      </c>
      <c r="D19" s="10">
        <v>5</v>
      </c>
      <c r="E19" s="10">
        <v>5</v>
      </c>
      <c r="F19" s="10"/>
      <c r="G19" s="10"/>
    </row>
    <row r="20" spans="1:7" s="5" customFormat="1" ht="33.75" x14ac:dyDescent="0.5">
      <c r="A20" s="10" t="s">
        <v>124</v>
      </c>
      <c r="B20" s="10">
        <v>100</v>
      </c>
      <c r="C20" s="10">
        <v>100</v>
      </c>
      <c r="D20" s="10">
        <v>100</v>
      </c>
      <c r="E20" s="10">
        <v>100</v>
      </c>
      <c r="F20" s="10"/>
      <c r="G20" s="10"/>
    </row>
    <row r="21" spans="1:7" ht="45.75" x14ac:dyDescent="0.65">
      <c r="A21" s="22" t="s">
        <v>133</v>
      </c>
      <c r="B21" s="31">
        <f>PPMT(B17,B18,B19,B20)</f>
        <v>-19.819495176164196</v>
      </c>
      <c r="C21" s="31">
        <f t="shared" ref="C21:E21" si="2">PPMT(C17,C18,C19,C20)</f>
        <v>-16.379748079474538</v>
      </c>
      <c r="D21" s="31">
        <f t="shared" si="2"/>
        <v>-18.017722887421996</v>
      </c>
      <c r="E21" s="31">
        <f t="shared" si="2"/>
        <v>-21.801444693780613</v>
      </c>
      <c r="F21" s="4"/>
      <c r="G21" s="3"/>
    </row>
    <row r="22" spans="1:7" ht="45.75" x14ac:dyDescent="0.65">
      <c r="A22" s="22"/>
      <c r="B22" s="29"/>
      <c r="C22" s="29"/>
      <c r="D22" s="29"/>
      <c r="E22" s="29"/>
      <c r="F22" s="4"/>
      <c r="G22" s="3"/>
    </row>
    <row r="23" spans="1:7" ht="45.75" x14ac:dyDescent="0.65">
      <c r="A23" s="32" t="s">
        <v>138</v>
      </c>
      <c r="B23" s="29"/>
      <c r="C23" s="29"/>
      <c r="D23" s="29"/>
      <c r="E23" s="29"/>
      <c r="F23" s="4"/>
      <c r="G23" s="3"/>
    </row>
    <row r="24" spans="1:7" ht="60.75" x14ac:dyDescent="0.85">
      <c r="A24" s="63" t="s">
        <v>186</v>
      </c>
      <c r="B24" s="29"/>
      <c r="C24" s="29"/>
      <c r="D24" s="29"/>
      <c r="E24" s="29"/>
      <c r="F24" s="4"/>
      <c r="G24" s="3"/>
    </row>
    <row r="25" spans="1:7" ht="45.75" x14ac:dyDescent="0.65">
      <c r="A25" s="65" t="s">
        <v>141</v>
      </c>
      <c r="B25" s="65" t="s">
        <v>142</v>
      </c>
      <c r="C25" s="65" t="s">
        <v>143</v>
      </c>
      <c r="D25" s="66" t="s">
        <v>144</v>
      </c>
      <c r="E25" s="66" t="s">
        <v>173</v>
      </c>
      <c r="F25" s="66" t="s">
        <v>174</v>
      </c>
      <c r="G25" s="67" t="s">
        <v>175</v>
      </c>
    </row>
    <row r="26" spans="1:7" ht="45.75" x14ac:dyDescent="0.65">
      <c r="A26" s="8">
        <v>1</v>
      </c>
      <c r="B26" s="35">
        <v>100</v>
      </c>
      <c r="C26" s="33">
        <v>0.1</v>
      </c>
      <c r="D26" s="34">
        <f>B26*C26</f>
        <v>10</v>
      </c>
      <c r="E26" s="54">
        <f>PMT(0.1,5,100)</f>
        <v>-26.379748079474542</v>
      </c>
      <c r="F26" s="34">
        <f>E26+D26</f>
        <v>-16.379748079474542</v>
      </c>
      <c r="G26" s="28">
        <f>B26+F26</f>
        <v>83.620251920525462</v>
      </c>
    </row>
    <row r="27" spans="1:7" ht="45.75" x14ac:dyDescent="0.65">
      <c r="A27" s="8">
        <v>2</v>
      </c>
      <c r="B27" s="35">
        <f>G26</f>
        <v>83.620251920525462</v>
      </c>
      <c r="C27" s="33">
        <v>0.1</v>
      </c>
      <c r="D27" s="34">
        <f>B27*C27</f>
        <v>8.3620251920525472</v>
      </c>
      <c r="E27" s="54">
        <f t="shared" ref="E27:E30" si="3">PMT(0.1,5,100)</f>
        <v>-26.379748079474542</v>
      </c>
      <c r="F27" s="34">
        <f>E27+D27</f>
        <v>-18.017722887421996</v>
      </c>
      <c r="G27" s="28">
        <f>B27+F27</f>
        <v>65.602529033103465</v>
      </c>
    </row>
    <row r="28" spans="1:7" ht="45.75" x14ac:dyDescent="0.65">
      <c r="A28" s="8">
        <v>3</v>
      </c>
      <c r="B28" s="35">
        <f>G27</f>
        <v>65.602529033103465</v>
      </c>
      <c r="C28" s="33">
        <v>0.1</v>
      </c>
      <c r="D28" s="34">
        <f>B28*C28</f>
        <v>6.5602529033103467</v>
      </c>
      <c r="E28" s="54">
        <f t="shared" si="3"/>
        <v>-26.379748079474542</v>
      </c>
      <c r="F28" s="34">
        <f>E28+D28</f>
        <v>-19.819495176164196</v>
      </c>
      <c r="G28" s="28">
        <f>B28+F28</f>
        <v>45.783033856939269</v>
      </c>
    </row>
    <row r="29" spans="1:7" ht="45.75" x14ac:dyDescent="0.65">
      <c r="A29" s="8">
        <v>4</v>
      </c>
      <c r="B29" s="35">
        <f>G28</f>
        <v>45.783033856939269</v>
      </c>
      <c r="C29" s="33">
        <v>0.1</v>
      </c>
      <c r="D29" s="34">
        <f>B29*C29</f>
        <v>4.5783033856939275</v>
      </c>
      <c r="E29" s="54">
        <f t="shared" si="3"/>
        <v>-26.379748079474542</v>
      </c>
      <c r="F29" s="34">
        <f>E29+D29</f>
        <v>-21.801444693780613</v>
      </c>
      <c r="G29" s="28">
        <f>B29+F29</f>
        <v>23.981589163158656</v>
      </c>
    </row>
    <row r="30" spans="1:7" ht="45.75" x14ac:dyDescent="0.65">
      <c r="A30" s="8">
        <v>5</v>
      </c>
      <c r="B30" s="35">
        <f>G29</f>
        <v>23.981589163158656</v>
      </c>
      <c r="C30" s="33">
        <v>0.1</v>
      </c>
      <c r="D30" s="34">
        <f>B30*C30</f>
        <v>2.3981589163158659</v>
      </c>
      <c r="E30" s="54">
        <f t="shared" si="3"/>
        <v>-26.379748079474542</v>
      </c>
      <c r="F30" s="34">
        <f>E30+D30</f>
        <v>-23.981589163158677</v>
      </c>
      <c r="G30" s="28">
        <f>B30+F30</f>
        <v>0</v>
      </c>
    </row>
    <row r="31" spans="1:7" ht="45.75" x14ac:dyDescent="0.65">
      <c r="A31" s="8"/>
      <c r="B31" s="4"/>
      <c r="C31" s="3"/>
      <c r="D31" s="6"/>
      <c r="F31" s="4"/>
      <c r="G31" s="3"/>
    </row>
    <row r="32" spans="1:7" ht="45.75" x14ac:dyDescent="0.65">
      <c r="A32" s="8"/>
      <c r="B32" s="4"/>
      <c r="C32" s="3"/>
      <c r="D32" s="6"/>
      <c r="F32" s="4"/>
      <c r="G32" s="3"/>
    </row>
    <row r="33" spans="1:7" ht="45.75" x14ac:dyDescent="0.65">
      <c r="A33" s="8"/>
      <c r="B33" s="4"/>
      <c r="C33" s="3"/>
      <c r="D33" s="6"/>
      <c r="F33" s="4"/>
      <c r="G33" s="3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10DAB-8F69-4CBA-901E-FCD132913101}">
  <dimension ref="A1:G28"/>
  <sheetViews>
    <sheetView topLeftCell="A18" zoomScale="60" zoomScaleNormal="60" workbookViewId="0">
      <selection activeCell="B32" sqref="B32"/>
    </sheetView>
  </sheetViews>
  <sheetFormatPr defaultRowHeight="14.25" x14ac:dyDescent="0.2"/>
  <cols>
    <col min="1" max="1" width="31.375" bestFit="1" customWidth="1"/>
    <col min="2" max="2" width="62.875" customWidth="1"/>
    <col min="3" max="5" width="30" bestFit="1" customWidth="1"/>
    <col min="6" max="6" width="35.75" bestFit="1" customWidth="1"/>
    <col min="7" max="7" width="22.75" bestFit="1" customWidth="1"/>
  </cols>
  <sheetData>
    <row r="1" spans="1:7" ht="45.75" x14ac:dyDescent="0.65">
      <c r="A1" s="15" t="s">
        <v>119</v>
      </c>
      <c r="B1" s="1" t="s">
        <v>147</v>
      </c>
    </row>
    <row r="2" spans="1:7" ht="45.75" x14ac:dyDescent="0.65">
      <c r="A2" s="15"/>
      <c r="B2" s="1" t="s">
        <v>120</v>
      </c>
    </row>
    <row r="3" spans="1:7" ht="45.75" x14ac:dyDescent="0.65">
      <c r="A3" s="15"/>
      <c r="B3" s="1" t="s">
        <v>121</v>
      </c>
    </row>
    <row r="4" spans="1:7" ht="45.75" x14ac:dyDescent="0.65">
      <c r="B4" s="51" t="s">
        <v>161</v>
      </c>
      <c r="C4" s="52"/>
      <c r="D4" s="52"/>
      <c r="E4" s="52"/>
      <c r="F4" s="52"/>
      <c r="G4" s="52"/>
    </row>
    <row r="5" spans="1:7" ht="45.75" x14ac:dyDescent="0.65">
      <c r="B5" s="7" t="s">
        <v>126</v>
      </c>
      <c r="C5" s="30">
        <f>IPMT(0.1,1,5,100)</f>
        <v>-10</v>
      </c>
      <c r="D5" s="21"/>
    </row>
    <row r="6" spans="1:7" ht="45.75" x14ac:dyDescent="0.65">
      <c r="B6" s="7" t="s">
        <v>127</v>
      </c>
      <c r="C6" s="30">
        <f>IPMT(0.1,2,5,100)</f>
        <v>-8.3620251920525472</v>
      </c>
      <c r="D6" s="21"/>
    </row>
    <row r="7" spans="1:7" ht="45.75" x14ac:dyDescent="0.65">
      <c r="B7" s="7" t="s">
        <v>128</v>
      </c>
      <c r="C7" s="30">
        <f>IPMT(0.1,3,5,100)</f>
        <v>-6.5602529033103467</v>
      </c>
      <c r="D7" s="21"/>
    </row>
    <row r="8" spans="1:7" ht="45.75" x14ac:dyDescent="0.65">
      <c r="B8" s="7" t="s">
        <v>148</v>
      </c>
      <c r="C8" s="30">
        <f>IPMT(0.1,4,5,100)</f>
        <v>-4.5783033856939284</v>
      </c>
      <c r="D8" s="21"/>
    </row>
    <row r="9" spans="1:7" ht="45.75" x14ac:dyDescent="0.65">
      <c r="B9" s="7" t="s">
        <v>129</v>
      </c>
      <c r="C9" s="30">
        <f>IPMT(0.1,5,5,100)</f>
        <v>-2.3981589163158672</v>
      </c>
    </row>
    <row r="10" spans="1:7" ht="45.75" x14ac:dyDescent="0.65">
      <c r="B10" s="36" t="s">
        <v>149</v>
      </c>
      <c r="C10" s="30">
        <f>SUM(C5:C9)</f>
        <v>-31.898740397372691</v>
      </c>
    </row>
    <row r="11" spans="1:7" ht="10.5" customHeight="1" x14ac:dyDescent="0.65">
      <c r="B11" s="7"/>
      <c r="C11" s="2"/>
      <c r="D11" s="1"/>
    </row>
    <row r="12" spans="1:7" s="5" customFormat="1" ht="33.75" x14ac:dyDescent="0.5">
      <c r="A12" s="10" t="s">
        <v>106</v>
      </c>
      <c r="B12" s="10" t="s">
        <v>107</v>
      </c>
      <c r="C12" s="10" t="s">
        <v>107</v>
      </c>
      <c r="D12" s="10" t="s">
        <v>107</v>
      </c>
      <c r="E12" s="10" t="s">
        <v>107</v>
      </c>
      <c r="F12" s="10"/>
      <c r="G12" s="10"/>
    </row>
    <row r="13" spans="1:7" s="5" customFormat="1" ht="33.75" x14ac:dyDescent="0.5">
      <c r="A13" s="10" t="s">
        <v>122</v>
      </c>
      <c r="B13" s="10">
        <v>0.1</v>
      </c>
      <c r="C13" s="10">
        <v>0.1</v>
      </c>
      <c r="D13" s="10">
        <v>0.1</v>
      </c>
      <c r="E13" s="10">
        <v>0.1</v>
      </c>
      <c r="F13" s="10"/>
      <c r="G13" s="10"/>
    </row>
    <row r="14" spans="1:7" s="5" customFormat="1" ht="33.75" x14ac:dyDescent="0.5">
      <c r="A14" s="10" t="s">
        <v>123</v>
      </c>
      <c r="B14" s="10">
        <v>3</v>
      </c>
      <c r="C14" s="10">
        <v>1</v>
      </c>
      <c r="D14" s="10">
        <v>2</v>
      </c>
      <c r="E14" s="10">
        <v>4</v>
      </c>
      <c r="F14" s="10"/>
      <c r="G14" s="10"/>
    </row>
    <row r="15" spans="1:7" s="5" customFormat="1" ht="33.75" x14ac:dyDescent="0.5">
      <c r="A15" s="10" t="s">
        <v>18</v>
      </c>
      <c r="B15" s="10">
        <v>5</v>
      </c>
      <c r="C15" s="10">
        <v>5</v>
      </c>
      <c r="D15" s="10">
        <v>5</v>
      </c>
      <c r="E15" s="10">
        <v>5</v>
      </c>
      <c r="F15" s="10"/>
      <c r="G15" s="10"/>
    </row>
    <row r="16" spans="1:7" s="5" customFormat="1" ht="33.75" x14ac:dyDescent="0.5">
      <c r="A16" s="10" t="s">
        <v>124</v>
      </c>
      <c r="B16" s="10">
        <v>100</v>
      </c>
      <c r="C16" s="10">
        <v>100</v>
      </c>
      <c r="D16" s="10">
        <v>100</v>
      </c>
      <c r="E16" s="10">
        <v>100</v>
      </c>
      <c r="F16" s="10"/>
      <c r="G16" s="10"/>
    </row>
    <row r="17" spans="1:7" ht="45.75" x14ac:dyDescent="0.65">
      <c r="A17" s="22" t="s">
        <v>125</v>
      </c>
      <c r="B17" s="31">
        <f>IPMT(B13,B14,B15,B16)</f>
        <v>-6.5602529033103467</v>
      </c>
      <c r="C17" s="31">
        <f>IPMT(C13,C14,C15,C16)</f>
        <v>-10</v>
      </c>
      <c r="D17" s="31">
        <f>IPMT(D13,D14,D15,D16)</f>
        <v>-8.3620251920525472</v>
      </c>
      <c r="E17" s="31">
        <f>IPMT(E13,E14,E15,E16)</f>
        <v>-4.5783033856939284</v>
      </c>
      <c r="F17" s="4"/>
      <c r="G17" s="3"/>
    </row>
    <row r="18" spans="1:7" ht="45.75" x14ac:dyDescent="0.65">
      <c r="A18" s="22"/>
      <c r="B18" s="29"/>
      <c r="C18" s="29"/>
      <c r="D18" s="29"/>
      <c r="E18" s="29"/>
      <c r="F18" s="4"/>
      <c r="G18" s="3"/>
    </row>
    <row r="19" spans="1:7" ht="45.75" x14ac:dyDescent="0.65">
      <c r="A19" s="22"/>
      <c r="B19" s="29"/>
      <c r="C19" s="29"/>
      <c r="D19" s="29"/>
      <c r="E19" s="29"/>
      <c r="F19" s="4"/>
      <c r="G19" s="3"/>
    </row>
    <row r="20" spans="1:7" ht="45.75" x14ac:dyDescent="0.65">
      <c r="A20" s="8"/>
      <c r="B20" s="4"/>
      <c r="C20" s="3"/>
      <c r="D20" s="6"/>
      <c r="F20" s="4"/>
      <c r="G20" s="3"/>
    </row>
    <row r="21" spans="1:7" ht="45.75" x14ac:dyDescent="0.65">
      <c r="A21" s="8"/>
      <c r="B21" s="4"/>
      <c r="C21" s="3"/>
      <c r="D21" s="6"/>
      <c r="F21" s="4"/>
      <c r="G21" s="3"/>
    </row>
    <row r="22" spans="1:7" ht="45.75" x14ac:dyDescent="0.65">
      <c r="A22" s="8"/>
      <c r="B22" s="4"/>
      <c r="C22" s="3"/>
      <c r="D22" s="6"/>
      <c r="F22" s="4"/>
      <c r="G22" s="3"/>
    </row>
    <row r="23" spans="1:7" ht="45.75" x14ac:dyDescent="0.65">
      <c r="A23" s="8"/>
      <c r="B23" s="4"/>
      <c r="C23" s="3"/>
      <c r="D23" s="6"/>
      <c r="F23" s="4"/>
      <c r="G23" s="3"/>
    </row>
    <row r="24" spans="1:7" ht="45.75" x14ac:dyDescent="0.65">
      <c r="A24" s="8"/>
      <c r="B24" s="4"/>
      <c r="C24" s="3"/>
      <c r="D24" s="6"/>
      <c r="F24" s="4"/>
      <c r="G24" s="3"/>
    </row>
    <row r="25" spans="1:7" ht="45.75" x14ac:dyDescent="0.65">
      <c r="A25" s="8"/>
      <c r="B25" s="4"/>
      <c r="C25" s="3"/>
      <c r="D25" s="6"/>
      <c r="F25" s="4"/>
      <c r="G25" s="3"/>
    </row>
    <row r="26" spans="1:7" ht="45.75" x14ac:dyDescent="0.65">
      <c r="A26" s="8"/>
      <c r="B26" s="4"/>
      <c r="C26" s="3"/>
      <c r="D26" s="6"/>
      <c r="F26" s="4"/>
      <c r="G26" s="3"/>
    </row>
    <row r="27" spans="1:7" ht="45.75" x14ac:dyDescent="0.65">
      <c r="A27" s="8"/>
      <c r="B27" s="4"/>
      <c r="C27" s="3"/>
      <c r="D27" s="6"/>
      <c r="F27" s="4"/>
      <c r="G27" s="3"/>
    </row>
    <row r="28" spans="1:7" ht="45.75" x14ac:dyDescent="0.65">
      <c r="A28" s="8"/>
      <c r="B28" s="4"/>
      <c r="C28" s="3"/>
      <c r="D28" s="6"/>
      <c r="F28" s="4"/>
      <c r="G28" s="3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DE92E-AB69-418C-9003-59CC7CD02AA2}">
  <dimension ref="A1:G24"/>
  <sheetViews>
    <sheetView zoomScale="60" zoomScaleNormal="60" workbookViewId="0">
      <selection activeCell="B2" sqref="B2"/>
    </sheetView>
  </sheetViews>
  <sheetFormatPr defaultRowHeight="14.25" x14ac:dyDescent="0.2"/>
  <cols>
    <col min="1" max="1" width="31.375" bestFit="1" customWidth="1"/>
    <col min="2" max="2" width="62.875" customWidth="1"/>
    <col min="3" max="5" width="30" bestFit="1" customWidth="1"/>
    <col min="6" max="6" width="35.75" bestFit="1" customWidth="1"/>
    <col min="7" max="7" width="22.75" bestFit="1" customWidth="1"/>
  </cols>
  <sheetData>
    <row r="1" spans="1:7" ht="45.75" x14ac:dyDescent="0.65">
      <c r="A1" s="15" t="s">
        <v>109</v>
      </c>
      <c r="B1" s="1" t="s">
        <v>160</v>
      </c>
    </row>
    <row r="2" spans="1:7" ht="45.75" x14ac:dyDescent="0.65">
      <c r="A2" s="15"/>
      <c r="B2" s="1" t="s">
        <v>110</v>
      </c>
    </row>
    <row r="3" spans="1:7" ht="45.75" x14ac:dyDescent="0.65">
      <c r="A3" s="15"/>
      <c r="B3" s="1" t="s">
        <v>111</v>
      </c>
    </row>
    <row r="4" spans="1:7" ht="45.75" x14ac:dyDescent="0.65">
      <c r="B4" s="51" t="s">
        <v>159</v>
      </c>
      <c r="C4" s="52"/>
      <c r="D4" s="52"/>
      <c r="E4" s="52"/>
      <c r="F4" s="52"/>
      <c r="G4" s="52"/>
    </row>
    <row r="5" spans="1:7" ht="45.75" x14ac:dyDescent="0.65">
      <c r="B5" s="39" t="s">
        <v>150</v>
      </c>
      <c r="C5" s="30">
        <f>NPV(B11,B12,B13:B15)</f>
        <v>-3.2297397080004553E-15</v>
      </c>
      <c r="D5" s="21" t="s">
        <v>114</v>
      </c>
    </row>
    <row r="6" spans="1:7" ht="45.75" x14ac:dyDescent="0.65">
      <c r="B6" s="40" t="s">
        <v>151</v>
      </c>
      <c r="C6" s="30">
        <f>NPV(C11,C12,C13:C15)</f>
        <v>61.471210982856334</v>
      </c>
      <c r="D6" s="21" t="s">
        <v>115</v>
      </c>
    </row>
    <row r="7" spans="1:7" ht="45.75" x14ac:dyDescent="0.65">
      <c r="B7" s="43" t="s">
        <v>152</v>
      </c>
      <c r="C7" s="30">
        <f>NPV(D11,D12,D13:D15)</f>
        <v>65.371217812990892</v>
      </c>
    </row>
    <row r="8" spans="1:7" ht="45.75" x14ac:dyDescent="0.65">
      <c r="B8" s="48" t="s">
        <v>153</v>
      </c>
      <c r="C8" s="30">
        <f>NPV(E11,E12,E13:E15)</f>
        <v>0.82644628099173312</v>
      </c>
    </row>
    <row r="9" spans="1:7" ht="10.5" customHeight="1" x14ac:dyDescent="0.65">
      <c r="B9" s="7"/>
      <c r="C9" s="2"/>
      <c r="D9" s="1"/>
    </row>
    <row r="10" spans="1:7" s="5" customFormat="1" ht="33.75" x14ac:dyDescent="0.5">
      <c r="A10" s="10" t="s">
        <v>106</v>
      </c>
      <c r="B10" s="10" t="s">
        <v>107</v>
      </c>
      <c r="C10" s="10" t="s">
        <v>107</v>
      </c>
      <c r="D10" s="10" t="s">
        <v>107</v>
      </c>
      <c r="E10" s="10" t="s">
        <v>107</v>
      </c>
      <c r="F10" s="10"/>
      <c r="G10" s="10"/>
    </row>
    <row r="11" spans="1:7" s="5" customFormat="1" ht="33.75" x14ac:dyDescent="0.5">
      <c r="A11" s="10" t="s">
        <v>112</v>
      </c>
      <c r="B11" s="37">
        <v>0.1</v>
      </c>
      <c r="C11" s="41">
        <v>0.1</v>
      </c>
      <c r="D11" s="44">
        <v>0.1</v>
      </c>
      <c r="E11" s="46">
        <v>0.1</v>
      </c>
      <c r="F11" s="10"/>
      <c r="G11" s="10"/>
    </row>
    <row r="12" spans="1:7" s="5" customFormat="1" ht="33.75" x14ac:dyDescent="0.5">
      <c r="A12" s="10" t="s">
        <v>113</v>
      </c>
      <c r="B12" s="37">
        <v>-100</v>
      </c>
      <c r="C12" s="41">
        <v>-100</v>
      </c>
      <c r="D12" s="44">
        <v>-100</v>
      </c>
      <c r="E12" s="46">
        <v>-100</v>
      </c>
      <c r="F12" s="10"/>
      <c r="G12" s="10"/>
    </row>
    <row r="13" spans="1:7" ht="45.75" x14ac:dyDescent="0.65">
      <c r="A13" s="22" t="s">
        <v>116</v>
      </c>
      <c r="B13" s="38">
        <v>100</v>
      </c>
      <c r="C13" s="42">
        <v>100</v>
      </c>
      <c r="D13" s="45">
        <v>111</v>
      </c>
      <c r="E13" s="47">
        <v>111</v>
      </c>
      <c r="F13" s="4"/>
      <c r="G13" s="3"/>
    </row>
    <row r="14" spans="1:7" ht="45.75" x14ac:dyDescent="0.65">
      <c r="A14" s="22" t="s">
        <v>117</v>
      </c>
      <c r="B14" s="38">
        <v>11</v>
      </c>
      <c r="C14" s="42">
        <v>11</v>
      </c>
      <c r="D14" s="45">
        <v>45</v>
      </c>
      <c r="E14" s="47">
        <v>0</v>
      </c>
      <c r="F14" s="4"/>
      <c r="G14" s="3"/>
    </row>
    <row r="15" spans="1:7" ht="45.75" x14ac:dyDescent="0.65">
      <c r="A15" s="22" t="s">
        <v>118</v>
      </c>
      <c r="B15" s="38">
        <v>0</v>
      </c>
      <c r="C15" s="42">
        <v>90</v>
      </c>
      <c r="D15" s="45">
        <v>45</v>
      </c>
      <c r="E15" s="47">
        <v>0</v>
      </c>
      <c r="F15" s="4"/>
      <c r="G15" s="3"/>
    </row>
    <row r="16" spans="1:7" ht="45.75" x14ac:dyDescent="0.65">
      <c r="A16" s="8"/>
      <c r="B16" s="4"/>
      <c r="C16" s="3"/>
      <c r="D16" s="6"/>
      <c r="F16" s="4"/>
      <c r="G16" s="3"/>
    </row>
    <row r="17" spans="1:7" ht="45.75" x14ac:dyDescent="0.65">
      <c r="A17" s="8"/>
      <c r="B17" s="4"/>
      <c r="C17" s="3"/>
      <c r="D17" s="6"/>
      <c r="F17" s="4"/>
      <c r="G17" s="3"/>
    </row>
    <row r="18" spans="1:7" ht="45.75" x14ac:dyDescent="0.65">
      <c r="A18" s="8"/>
      <c r="B18" s="4"/>
      <c r="C18" s="3"/>
      <c r="D18" s="6"/>
      <c r="F18" s="4"/>
      <c r="G18" s="3"/>
    </row>
    <row r="19" spans="1:7" ht="45.75" x14ac:dyDescent="0.65">
      <c r="A19" s="8"/>
      <c r="B19" s="4"/>
      <c r="C19" s="3"/>
      <c r="D19" s="6"/>
      <c r="F19" s="4"/>
      <c r="G19" s="3"/>
    </row>
    <row r="20" spans="1:7" ht="45.75" x14ac:dyDescent="0.65">
      <c r="A20" s="8"/>
      <c r="B20" s="4"/>
      <c r="C20" s="3"/>
      <c r="D20" s="6"/>
      <c r="F20" s="4"/>
      <c r="G20" s="3"/>
    </row>
    <row r="21" spans="1:7" ht="45.75" x14ac:dyDescent="0.65">
      <c r="A21" s="8"/>
      <c r="B21" s="4"/>
      <c r="C21" s="3"/>
      <c r="D21" s="6"/>
      <c r="F21" s="4"/>
      <c r="G21" s="3"/>
    </row>
    <row r="22" spans="1:7" ht="45.75" x14ac:dyDescent="0.65">
      <c r="A22" s="8"/>
      <c r="B22" s="4"/>
      <c r="C22" s="3"/>
      <c r="D22" s="6"/>
      <c r="F22" s="4"/>
      <c r="G22" s="3"/>
    </row>
    <row r="23" spans="1:7" ht="45.75" x14ac:dyDescent="0.65">
      <c r="A23" s="8"/>
      <c r="B23" s="4"/>
      <c r="C23" s="3"/>
      <c r="D23" s="6"/>
      <c r="F23" s="4"/>
      <c r="G23" s="3"/>
    </row>
    <row r="24" spans="1:7" ht="45.75" x14ac:dyDescent="0.65">
      <c r="A24" s="8"/>
      <c r="B24" s="4"/>
      <c r="C24" s="3"/>
      <c r="D24" s="6"/>
      <c r="F24" s="4"/>
      <c r="G24" s="3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54693-AA69-477E-8D32-7B45AA4C930E}">
  <dimension ref="A1:G23"/>
  <sheetViews>
    <sheetView zoomScale="60" zoomScaleNormal="60" workbookViewId="0">
      <selection activeCell="B11" sqref="B11"/>
    </sheetView>
  </sheetViews>
  <sheetFormatPr defaultRowHeight="14.25" x14ac:dyDescent="0.2"/>
  <cols>
    <col min="1" max="1" width="31.375" bestFit="1" customWidth="1"/>
    <col min="2" max="2" width="62.875" customWidth="1"/>
    <col min="3" max="4" width="30" bestFit="1" customWidth="1"/>
    <col min="5" max="5" width="20.625" bestFit="1" customWidth="1"/>
    <col min="6" max="6" width="35.75" bestFit="1" customWidth="1"/>
    <col min="7" max="7" width="22.75" bestFit="1" customWidth="1"/>
  </cols>
  <sheetData>
    <row r="1" spans="1:7" ht="45.75" x14ac:dyDescent="0.65">
      <c r="A1" s="15" t="s">
        <v>103</v>
      </c>
      <c r="B1" s="1" t="s">
        <v>200</v>
      </c>
    </row>
    <row r="2" spans="1:7" ht="45.75" x14ac:dyDescent="0.65">
      <c r="A2" s="15"/>
      <c r="B2" s="1" t="s">
        <v>104</v>
      </c>
    </row>
    <row r="3" spans="1:7" ht="45.75" x14ac:dyDescent="0.65">
      <c r="A3" s="15"/>
      <c r="B3" s="1" t="s">
        <v>105</v>
      </c>
    </row>
    <row r="4" spans="1:7" ht="45.75" x14ac:dyDescent="0.65">
      <c r="B4" s="53" t="s">
        <v>158</v>
      </c>
      <c r="C4" s="50"/>
      <c r="D4" s="50"/>
      <c r="E4" s="50"/>
      <c r="F4" s="50"/>
    </row>
    <row r="5" spans="1:7" ht="45.75" x14ac:dyDescent="0.65">
      <c r="B5" s="7" t="s">
        <v>154</v>
      </c>
      <c r="C5" s="30">
        <f>IRR(B11:B14)</f>
        <v>0.10196511317044754</v>
      </c>
      <c r="D5" s="21"/>
    </row>
    <row r="6" spans="1:7" ht="45.75" x14ac:dyDescent="0.65">
      <c r="B6" s="7" t="s">
        <v>155</v>
      </c>
      <c r="C6" s="30">
        <f>IRR(C11:C14)</f>
        <v>0</v>
      </c>
    </row>
    <row r="7" spans="1:7" ht="45.75" x14ac:dyDescent="0.65">
      <c r="B7" s="7" t="s">
        <v>156</v>
      </c>
      <c r="C7" s="30">
        <f>IRR(D11:D14)</f>
        <v>0.20076267037841666</v>
      </c>
    </row>
    <row r="8" spans="1:7" ht="10.5" customHeight="1" x14ac:dyDescent="0.65">
      <c r="B8" s="7"/>
      <c r="C8" s="2"/>
      <c r="D8" s="1"/>
    </row>
    <row r="9" spans="1:7" ht="10.5" customHeight="1" x14ac:dyDescent="0.65">
      <c r="B9" s="7"/>
      <c r="C9" s="2"/>
      <c r="D9" s="1"/>
    </row>
    <row r="10" spans="1:7" s="5" customFormat="1" ht="33.75" x14ac:dyDescent="0.5">
      <c r="A10" s="10" t="s">
        <v>106</v>
      </c>
      <c r="B10" s="10" t="s">
        <v>107</v>
      </c>
      <c r="C10" s="10" t="s">
        <v>107</v>
      </c>
      <c r="D10" s="10" t="s">
        <v>107</v>
      </c>
      <c r="F10" s="10"/>
      <c r="G10" s="10"/>
    </row>
    <row r="11" spans="1:7" s="5" customFormat="1" ht="33.75" x14ac:dyDescent="0.5">
      <c r="A11" s="10" t="s">
        <v>108</v>
      </c>
      <c r="B11" s="10">
        <v>-100</v>
      </c>
      <c r="C11" s="10">
        <v>-100</v>
      </c>
      <c r="D11" s="10">
        <v>-100</v>
      </c>
      <c r="F11" s="10"/>
      <c r="G11" s="10"/>
    </row>
    <row r="12" spans="1:7" ht="45.75" x14ac:dyDescent="0.65">
      <c r="A12" s="22" t="s">
        <v>116</v>
      </c>
      <c r="B12" s="29">
        <v>50</v>
      </c>
      <c r="C12" s="29">
        <v>50</v>
      </c>
      <c r="D12" s="29">
        <v>50</v>
      </c>
      <c r="F12" s="4"/>
      <c r="G12" s="3"/>
    </row>
    <row r="13" spans="1:7" ht="45.75" x14ac:dyDescent="0.65">
      <c r="A13" s="22" t="s">
        <v>117</v>
      </c>
      <c r="B13" s="29">
        <v>50</v>
      </c>
      <c r="C13" s="29">
        <v>25</v>
      </c>
      <c r="D13" s="29">
        <v>50</v>
      </c>
      <c r="F13" s="4"/>
      <c r="G13" s="3"/>
    </row>
    <row r="14" spans="1:7" ht="45.75" x14ac:dyDescent="0.65">
      <c r="A14" s="22" t="s">
        <v>118</v>
      </c>
      <c r="B14" s="29">
        <v>18</v>
      </c>
      <c r="C14" s="29">
        <v>25</v>
      </c>
      <c r="D14" s="29">
        <v>41</v>
      </c>
      <c r="F14" s="4"/>
      <c r="G14" s="3"/>
    </row>
    <row r="15" spans="1:7" ht="45.75" x14ac:dyDescent="0.65">
      <c r="A15" s="49" t="s">
        <v>157</v>
      </c>
      <c r="B15" s="29">
        <f>SUM(B12:B14)</f>
        <v>118</v>
      </c>
      <c r="C15" s="29">
        <f>SUM(C12:C14)</f>
        <v>100</v>
      </c>
      <c r="D15" s="29">
        <f>SUM(D12:D14)</f>
        <v>141</v>
      </c>
      <c r="F15" s="4"/>
      <c r="G15" s="3"/>
    </row>
    <row r="16" spans="1:7" ht="45.75" x14ac:dyDescent="0.65">
      <c r="A16" s="8"/>
      <c r="B16" s="4"/>
      <c r="C16" s="3"/>
      <c r="D16" s="6"/>
      <c r="F16" s="4"/>
      <c r="G16" s="3"/>
    </row>
    <row r="17" spans="1:7" ht="45.75" x14ac:dyDescent="0.65">
      <c r="A17" s="8"/>
      <c r="B17" s="4"/>
      <c r="C17" s="3"/>
      <c r="D17" s="6"/>
      <c r="F17" s="4"/>
      <c r="G17" s="3"/>
    </row>
    <row r="18" spans="1:7" ht="45.75" x14ac:dyDescent="0.65">
      <c r="A18" s="8"/>
      <c r="B18" s="4"/>
      <c r="C18" s="3"/>
      <c r="D18" s="6"/>
      <c r="F18" s="4"/>
      <c r="G18" s="3"/>
    </row>
    <row r="19" spans="1:7" ht="45.75" x14ac:dyDescent="0.65">
      <c r="A19" s="8"/>
      <c r="B19" s="4"/>
      <c r="C19" s="3"/>
      <c r="D19" s="6"/>
      <c r="F19" s="4"/>
      <c r="G19" s="3"/>
    </row>
    <row r="20" spans="1:7" ht="45.75" x14ac:dyDescent="0.65">
      <c r="A20" s="8"/>
      <c r="B20" s="4"/>
      <c r="C20" s="3"/>
      <c r="D20" s="6"/>
      <c r="F20" s="4"/>
      <c r="G20" s="3"/>
    </row>
    <row r="21" spans="1:7" ht="45.75" x14ac:dyDescent="0.65">
      <c r="A21" s="8"/>
      <c r="B21" s="4"/>
      <c r="C21" s="3"/>
      <c r="D21" s="6"/>
      <c r="F21" s="4"/>
      <c r="G21" s="3"/>
    </row>
    <row r="22" spans="1:7" ht="45.75" x14ac:dyDescent="0.65">
      <c r="A22" s="8"/>
      <c r="B22" s="4"/>
      <c r="C22" s="3"/>
      <c r="D22" s="6"/>
      <c r="F22" s="4"/>
      <c r="G22" s="3"/>
    </row>
    <row r="23" spans="1:7" ht="45.75" x14ac:dyDescent="0.65">
      <c r="A23" s="8"/>
      <c r="B23" s="4"/>
      <c r="C23" s="3"/>
      <c r="D23" s="6"/>
      <c r="F23" s="4"/>
      <c r="G23" s="3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90A97-7A4C-4278-A9E9-6D96FFB666C1}">
  <dimension ref="A1:G22"/>
  <sheetViews>
    <sheetView zoomScale="60" zoomScaleNormal="60" workbookViewId="0">
      <selection activeCell="B7" sqref="B7"/>
    </sheetView>
  </sheetViews>
  <sheetFormatPr defaultRowHeight="14.25" x14ac:dyDescent="0.2"/>
  <cols>
    <col min="1" max="1" width="16" bestFit="1" customWidth="1"/>
    <col min="2" max="2" width="46.625" customWidth="1"/>
    <col min="3" max="3" width="25.625" bestFit="1" customWidth="1"/>
    <col min="4" max="4" width="23.5" customWidth="1"/>
    <col min="5" max="5" width="20.625" bestFit="1" customWidth="1"/>
    <col min="6" max="6" width="35.75" bestFit="1" customWidth="1"/>
    <col min="7" max="7" width="22.75" bestFit="1" customWidth="1"/>
  </cols>
  <sheetData>
    <row r="1" spans="1:7" ht="45.75" x14ac:dyDescent="0.65">
      <c r="A1" s="15" t="s">
        <v>94</v>
      </c>
      <c r="B1" s="1" t="s">
        <v>95</v>
      </c>
    </row>
    <row r="2" spans="1:7" ht="45.75" x14ac:dyDescent="0.65">
      <c r="A2" s="15"/>
      <c r="B2" s="1" t="s">
        <v>97</v>
      </c>
    </row>
    <row r="3" spans="1:7" ht="45.75" x14ac:dyDescent="0.65">
      <c r="A3" s="15"/>
      <c r="B3" s="1" t="s">
        <v>98</v>
      </c>
    </row>
    <row r="4" spans="1:7" ht="45.75" x14ac:dyDescent="0.65">
      <c r="B4" s="51" t="s">
        <v>198</v>
      </c>
      <c r="C4" s="52"/>
      <c r="D4" s="52"/>
      <c r="E4" s="52"/>
    </row>
    <row r="5" spans="1:7" ht="45.75" x14ac:dyDescent="0.65">
      <c r="B5" s="7" t="s">
        <v>99</v>
      </c>
      <c r="C5" s="18">
        <f>RATE(2,-57.62,100)</f>
        <v>0.10001231668980676</v>
      </c>
      <c r="D5" s="21"/>
    </row>
    <row r="6" spans="1:7" ht="45.75" x14ac:dyDescent="0.65">
      <c r="B6" s="51" t="s">
        <v>199</v>
      </c>
      <c r="C6" s="52"/>
      <c r="D6" s="52"/>
      <c r="E6" s="52"/>
    </row>
    <row r="7" spans="1:7" ht="45.75" x14ac:dyDescent="0.65">
      <c r="B7" s="7" t="s">
        <v>100</v>
      </c>
      <c r="C7" s="18">
        <f>RATE(3,-40.21,100)</f>
        <v>9.9979088629939331E-2</v>
      </c>
    </row>
    <row r="8" spans="1:7" ht="10.5" customHeight="1" x14ac:dyDescent="0.65">
      <c r="B8" s="7"/>
      <c r="C8" s="2"/>
      <c r="D8" s="1"/>
    </row>
    <row r="9" spans="1:7" ht="10.5" customHeight="1" x14ac:dyDescent="0.65">
      <c r="B9" s="7"/>
      <c r="C9" s="2"/>
      <c r="D9" s="1"/>
    </row>
    <row r="10" spans="1:7" s="5" customFormat="1" ht="33.75" x14ac:dyDescent="0.5">
      <c r="A10" s="10" t="s">
        <v>18</v>
      </c>
      <c r="B10" s="10" t="s">
        <v>16</v>
      </c>
      <c r="C10" s="10" t="s">
        <v>101</v>
      </c>
      <c r="D10" s="10"/>
      <c r="F10" s="10"/>
      <c r="G10" s="10"/>
    </row>
    <row r="11" spans="1:7" ht="45.75" x14ac:dyDescent="0.65">
      <c r="A11" s="22">
        <v>2</v>
      </c>
      <c r="B11" s="23" t="s">
        <v>99</v>
      </c>
      <c r="C11" s="24" t="s">
        <v>102</v>
      </c>
      <c r="D11" s="6"/>
      <c r="F11" s="4"/>
      <c r="G11" s="3"/>
    </row>
    <row r="12" spans="1:7" ht="45.75" x14ac:dyDescent="0.65">
      <c r="A12" s="22">
        <v>3</v>
      </c>
      <c r="B12" s="23" t="s">
        <v>100</v>
      </c>
      <c r="C12" s="24" t="s">
        <v>102</v>
      </c>
      <c r="D12" s="6"/>
      <c r="F12" s="4"/>
      <c r="G12" s="3"/>
    </row>
    <row r="13" spans="1:7" ht="45.75" x14ac:dyDescent="0.65">
      <c r="A13" s="8"/>
      <c r="B13" s="4"/>
      <c r="C13" s="3"/>
      <c r="D13" s="6"/>
      <c r="F13" s="4"/>
      <c r="G13" s="3"/>
    </row>
    <row r="14" spans="1:7" ht="45.75" x14ac:dyDescent="0.65">
      <c r="A14" s="8"/>
      <c r="B14" s="4"/>
      <c r="C14" s="3"/>
      <c r="D14" s="6"/>
      <c r="F14" s="4"/>
      <c r="G14" s="3"/>
    </row>
    <row r="15" spans="1:7" ht="45.75" x14ac:dyDescent="0.65">
      <c r="A15" s="8"/>
      <c r="B15" s="4"/>
      <c r="C15" s="3"/>
      <c r="D15" s="6"/>
      <c r="F15" s="4"/>
      <c r="G15" s="3"/>
    </row>
    <row r="16" spans="1:7" ht="45.75" x14ac:dyDescent="0.65">
      <c r="A16" s="8"/>
      <c r="B16" s="4"/>
      <c r="C16" s="3"/>
      <c r="D16" s="6"/>
      <c r="F16" s="4"/>
      <c r="G16" s="3"/>
    </row>
    <row r="17" spans="1:7" ht="45.75" x14ac:dyDescent="0.65">
      <c r="A17" s="8"/>
      <c r="B17" s="4"/>
      <c r="C17" s="3"/>
      <c r="D17" s="6"/>
      <c r="F17" s="4"/>
      <c r="G17" s="3"/>
    </row>
    <row r="18" spans="1:7" ht="45.75" x14ac:dyDescent="0.65">
      <c r="A18" s="8"/>
      <c r="B18" s="4"/>
      <c r="C18" s="3"/>
      <c r="D18" s="6"/>
      <c r="F18" s="4"/>
      <c r="G18" s="3"/>
    </row>
    <row r="19" spans="1:7" ht="45.75" x14ac:dyDescent="0.65">
      <c r="A19" s="8"/>
      <c r="B19" s="4"/>
      <c r="C19" s="3"/>
      <c r="D19" s="6"/>
      <c r="F19" s="4"/>
      <c r="G19" s="3"/>
    </row>
    <row r="20" spans="1:7" ht="45.75" x14ac:dyDescent="0.65">
      <c r="A20" s="8"/>
      <c r="B20" s="4"/>
      <c r="C20" s="3"/>
      <c r="D20" s="6"/>
      <c r="F20" s="4"/>
      <c r="G20" s="3"/>
    </row>
    <row r="21" spans="1:7" ht="45.75" x14ac:dyDescent="0.65">
      <c r="A21" s="8"/>
      <c r="B21" s="4"/>
      <c r="C21" s="3"/>
      <c r="D21" s="6"/>
      <c r="F21" s="4"/>
      <c r="G21" s="3"/>
    </row>
    <row r="22" spans="1:7" ht="45.75" x14ac:dyDescent="0.65">
      <c r="A22" s="8"/>
      <c r="B22" s="4"/>
      <c r="C22" s="3"/>
      <c r="D22" s="6"/>
      <c r="F22" s="4"/>
      <c r="G22" s="3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C7477-BD68-4DAB-9118-858552612F58}">
  <dimension ref="A1:G22"/>
  <sheetViews>
    <sheetView zoomScale="60" zoomScaleNormal="60" workbookViewId="0">
      <selection activeCell="B5" sqref="B5"/>
    </sheetView>
  </sheetViews>
  <sheetFormatPr defaultRowHeight="14.25" x14ac:dyDescent="0.2"/>
  <cols>
    <col min="1" max="1" width="16" bestFit="1" customWidth="1"/>
    <col min="2" max="2" width="46.625" customWidth="1"/>
    <col min="3" max="3" width="25.625" bestFit="1" customWidth="1"/>
    <col min="4" max="4" width="23.5" customWidth="1"/>
    <col min="5" max="5" width="20.625" bestFit="1" customWidth="1"/>
    <col min="6" max="6" width="35.75" bestFit="1" customWidth="1"/>
    <col min="7" max="7" width="22.75" bestFit="1" customWidth="1"/>
  </cols>
  <sheetData>
    <row r="1" spans="1:7" ht="45.75" x14ac:dyDescent="0.65">
      <c r="A1" s="15" t="s">
        <v>77</v>
      </c>
      <c r="B1" s="1" t="s">
        <v>163</v>
      </c>
    </row>
    <row r="2" spans="1:7" ht="45.75" x14ac:dyDescent="0.65">
      <c r="A2" s="15"/>
      <c r="B2" s="1" t="s">
        <v>78</v>
      </c>
    </row>
    <row r="3" spans="1:7" ht="45.75" x14ac:dyDescent="0.65">
      <c r="A3" s="15"/>
      <c r="B3" s="1" t="s">
        <v>91</v>
      </c>
    </row>
    <row r="4" spans="1:7" ht="45.75" x14ac:dyDescent="0.65">
      <c r="B4" s="51" t="s">
        <v>197</v>
      </c>
      <c r="C4" s="52"/>
      <c r="D4" s="52"/>
      <c r="E4" s="52"/>
      <c r="F4" s="52"/>
      <c r="G4" s="52"/>
    </row>
    <row r="5" spans="1:7" ht="45.75" x14ac:dyDescent="0.65">
      <c r="B5" s="7" t="s">
        <v>79</v>
      </c>
      <c r="C5" s="18">
        <f>NPER(0.1,57.62,121)</f>
        <v>-1.9999699023418269</v>
      </c>
      <c r="D5" s="21" t="s">
        <v>80</v>
      </c>
    </row>
    <row r="6" spans="1:7" ht="45.75" x14ac:dyDescent="0.65">
      <c r="B6" s="1" t="s">
        <v>93</v>
      </c>
    </row>
    <row r="7" spans="1:7" ht="45.75" x14ac:dyDescent="0.65">
      <c r="B7" s="7" t="s">
        <v>87</v>
      </c>
      <c r="C7" s="18">
        <f>NPER(0.1,14.68,313.84)</f>
        <v>-11.998148708051849</v>
      </c>
    </row>
    <row r="8" spans="1:7" ht="10.5" customHeight="1" x14ac:dyDescent="0.65">
      <c r="B8" s="7"/>
      <c r="C8" s="2"/>
      <c r="D8" s="1"/>
    </row>
    <row r="9" spans="1:7" ht="10.5" customHeight="1" x14ac:dyDescent="0.65">
      <c r="B9" s="7"/>
      <c r="C9" s="2"/>
      <c r="D9" s="1"/>
    </row>
    <row r="10" spans="1:7" s="5" customFormat="1" ht="33.75" x14ac:dyDescent="0.5">
      <c r="A10" s="10" t="s">
        <v>18</v>
      </c>
      <c r="B10" s="10" t="s">
        <v>16</v>
      </c>
      <c r="C10" s="10" t="s">
        <v>47</v>
      </c>
      <c r="D10" s="10"/>
      <c r="F10" s="10"/>
      <c r="G10" s="10"/>
    </row>
    <row r="11" spans="1:7" ht="45.75" x14ac:dyDescent="0.65">
      <c r="A11" s="22">
        <v>2</v>
      </c>
      <c r="B11" s="23" t="s">
        <v>79</v>
      </c>
      <c r="C11" s="24">
        <f>NPER(0.1,57.62,121)</f>
        <v>-1.9999699023418269</v>
      </c>
      <c r="D11" s="6"/>
      <c r="F11" s="4"/>
      <c r="G11" s="3"/>
    </row>
    <row r="12" spans="1:7" ht="45.75" x14ac:dyDescent="0.65">
      <c r="A12" s="22">
        <v>12</v>
      </c>
      <c r="B12" s="23" t="s">
        <v>87</v>
      </c>
      <c r="C12" s="24">
        <f>NPER(0.1,14.68,313.84)</f>
        <v>-11.998148708051849</v>
      </c>
      <c r="D12" s="6"/>
      <c r="F12" s="4"/>
      <c r="G12" s="3"/>
    </row>
    <row r="13" spans="1:7" ht="45.75" x14ac:dyDescent="0.65">
      <c r="A13" s="8"/>
      <c r="B13" s="4"/>
      <c r="C13" s="3"/>
      <c r="D13" s="6"/>
      <c r="F13" s="4"/>
      <c r="G13" s="3"/>
    </row>
    <row r="14" spans="1:7" ht="45.75" x14ac:dyDescent="0.65">
      <c r="A14" s="8"/>
      <c r="B14" s="4"/>
      <c r="C14" s="3"/>
      <c r="D14" s="6"/>
      <c r="F14" s="4"/>
      <c r="G14" s="3"/>
    </row>
    <row r="15" spans="1:7" ht="45.75" x14ac:dyDescent="0.65">
      <c r="A15" s="8"/>
      <c r="B15" s="4"/>
      <c r="C15" s="3"/>
      <c r="D15" s="6"/>
      <c r="F15" s="4"/>
      <c r="G15" s="3"/>
    </row>
    <row r="16" spans="1:7" ht="45.75" x14ac:dyDescent="0.65">
      <c r="A16" s="8"/>
      <c r="B16" s="4"/>
      <c r="C16" s="3"/>
      <c r="D16" s="6"/>
      <c r="F16" s="4"/>
      <c r="G16" s="3"/>
    </row>
    <row r="17" spans="1:7" ht="45.75" x14ac:dyDescent="0.65">
      <c r="A17" s="8"/>
      <c r="B17" s="4"/>
      <c r="C17" s="3"/>
      <c r="D17" s="6"/>
      <c r="F17" s="4"/>
      <c r="G17" s="3"/>
    </row>
    <row r="18" spans="1:7" ht="45.75" x14ac:dyDescent="0.65">
      <c r="A18" s="8"/>
      <c r="B18" s="4"/>
      <c r="C18" s="3"/>
      <c r="D18" s="6"/>
      <c r="F18" s="4"/>
      <c r="G18" s="3"/>
    </row>
    <row r="19" spans="1:7" ht="45.75" x14ac:dyDescent="0.65">
      <c r="A19" s="8"/>
      <c r="B19" s="4"/>
      <c r="C19" s="3"/>
      <c r="D19" s="6"/>
      <c r="F19" s="4"/>
      <c r="G19" s="3"/>
    </row>
    <row r="20" spans="1:7" ht="45.75" x14ac:dyDescent="0.65">
      <c r="A20" s="8"/>
      <c r="B20" s="4"/>
      <c r="C20" s="3"/>
      <c r="D20" s="6"/>
      <c r="F20" s="4"/>
      <c r="G20" s="3"/>
    </row>
    <row r="21" spans="1:7" ht="45.75" x14ac:dyDescent="0.65">
      <c r="A21" s="8"/>
      <c r="B21" s="4"/>
      <c r="C21" s="3"/>
      <c r="D21" s="6"/>
      <c r="F21" s="4"/>
      <c r="G21" s="3"/>
    </row>
    <row r="22" spans="1:7" ht="45.75" x14ac:dyDescent="0.65">
      <c r="A22" s="8"/>
      <c r="B22" s="4"/>
      <c r="C22" s="3"/>
      <c r="D22" s="6"/>
      <c r="F22" s="4"/>
      <c r="G22" s="3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zoomScale="70" zoomScaleNormal="70" workbookViewId="0">
      <selection activeCell="N1" sqref="N1"/>
    </sheetView>
  </sheetViews>
  <sheetFormatPr defaultRowHeight="14.25" x14ac:dyDescent="0.2"/>
  <cols>
    <col min="1" max="1" width="15.875" customWidth="1"/>
    <col min="2" max="2" width="21.625" customWidth="1"/>
    <col min="3" max="3" width="21.75" customWidth="1"/>
    <col min="4" max="4" width="27.375" bestFit="1" customWidth="1"/>
    <col min="5" max="5" width="29.875" customWidth="1"/>
    <col min="6" max="6" width="17.875" customWidth="1"/>
    <col min="7" max="7" width="19" bestFit="1" customWidth="1"/>
    <col min="8" max="8" width="16.5" customWidth="1"/>
  </cols>
  <sheetData>
    <row r="1" spans="1:9" ht="45.75" x14ac:dyDescent="0.65">
      <c r="A1" s="15" t="s">
        <v>56</v>
      </c>
      <c r="B1" s="1" t="s">
        <v>164</v>
      </c>
    </row>
    <row r="2" spans="1:9" ht="45.75" x14ac:dyDescent="0.65">
      <c r="A2" s="15"/>
      <c r="B2" s="1" t="s">
        <v>74</v>
      </c>
    </row>
    <row r="3" spans="1:9" ht="45.75" x14ac:dyDescent="0.65">
      <c r="A3" s="15"/>
      <c r="B3" s="1" t="s">
        <v>90</v>
      </c>
    </row>
    <row r="4" spans="1:9" ht="45.75" x14ac:dyDescent="0.65">
      <c r="B4" s="51" t="s">
        <v>15</v>
      </c>
      <c r="C4" s="52"/>
      <c r="D4" s="52"/>
      <c r="E4" s="52"/>
      <c r="F4" s="52"/>
      <c r="G4" s="52"/>
      <c r="H4" s="52"/>
      <c r="I4" s="52"/>
    </row>
    <row r="5" spans="1:9" ht="45.75" x14ac:dyDescent="0.65">
      <c r="B5" s="7" t="s">
        <v>14</v>
      </c>
      <c r="C5" s="1" t="s">
        <v>48</v>
      </c>
      <c r="D5" s="18">
        <f>PMT(0.1,12,100)</f>
        <v>-14.676331510028735</v>
      </c>
      <c r="E5" s="21" t="s">
        <v>86</v>
      </c>
    </row>
    <row r="6" spans="1:9" ht="45.75" x14ac:dyDescent="0.65">
      <c r="B6" s="51" t="s">
        <v>55</v>
      </c>
      <c r="C6" s="52"/>
      <c r="D6" s="52"/>
      <c r="E6" s="52"/>
      <c r="F6" s="52"/>
      <c r="G6" s="52"/>
      <c r="H6" s="52"/>
      <c r="I6" s="52"/>
    </row>
    <row r="7" spans="1:9" ht="45.75" x14ac:dyDescent="0.65">
      <c r="B7" s="7" t="s">
        <v>27</v>
      </c>
      <c r="C7" s="1" t="s">
        <v>48</v>
      </c>
      <c r="D7" s="18">
        <f>PMT(0.1,2,100)</f>
        <v>-57.619047619047628</v>
      </c>
    </row>
    <row r="8" spans="1:9" ht="45.75" x14ac:dyDescent="0.65">
      <c r="B8" s="7" t="s">
        <v>54</v>
      </c>
      <c r="C8" s="1"/>
      <c r="D8" s="2"/>
    </row>
    <row r="9" spans="1:9" ht="33.75" x14ac:dyDescent="0.5">
      <c r="A9" s="9"/>
      <c r="B9" s="9"/>
      <c r="C9" s="10" t="s">
        <v>20</v>
      </c>
      <c r="D9" s="9"/>
      <c r="E9" s="10" t="s">
        <v>52</v>
      </c>
      <c r="F9" s="10"/>
      <c r="G9" s="10" t="s">
        <v>81</v>
      </c>
    </row>
    <row r="10" spans="1:9" ht="33.75" x14ac:dyDescent="0.5">
      <c r="A10" s="10" t="s">
        <v>18</v>
      </c>
      <c r="B10" s="9" t="s">
        <v>16</v>
      </c>
      <c r="C10" s="10" t="s">
        <v>19</v>
      </c>
      <c r="D10" s="9"/>
      <c r="E10" s="10" t="s">
        <v>53</v>
      </c>
      <c r="F10" s="10"/>
      <c r="G10" s="10" t="s">
        <v>82</v>
      </c>
    </row>
    <row r="11" spans="1:9" ht="30.75" x14ac:dyDescent="0.45">
      <c r="A11" s="11">
        <v>1</v>
      </c>
      <c r="B11" s="12" t="s">
        <v>17</v>
      </c>
      <c r="C11" s="17">
        <f>PMT(0.1,A11,100)</f>
        <v>-110.00000000000003</v>
      </c>
      <c r="D11" s="13" t="s">
        <v>49</v>
      </c>
      <c r="E11" s="16">
        <f>A11*C11</f>
        <v>-110.00000000000003</v>
      </c>
      <c r="F11" s="16"/>
      <c r="G11" s="20">
        <f>100 * 1.1^A11</f>
        <v>110.00000000000001</v>
      </c>
      <c r="H11" s="19" t="s">
        <v>83</v>
      </c>
    </row>
    <row r="12" spans="1:9" ht="30.75" x14ac:dyDescent="0.45">
      <c r="A12" s="11">
        <v>2</v>
      </c>
      <c r="B12" s="12" t="s">
        <v>27</v>
      </c>
      <c r="C12" s="17">
        <f t="shared" ref="C12:C22" si="0">PMT(0.1,A12,100)</f>
        <v>-57.619047619047628</v>
      </c>
      <c r="D12" s="13" t="s">
        <v>51</v>
      </c>
      <c r="E12" s="16">
        <f t="shared" ref="E12:E22" si="1">A12*C12</f>
        <v>-115.23809523809526</v>
      </c>
      <c r="F12" s="16"/>
      <c r="G12" s="20">
        <f>100 * 1.1^A12</f>
        <v>121.00000000000001</v>
      </c>
      <c r="H12" s="19" t="s">
        <v>84</v>
      </c>
    </row>
    <row r="13" spans="1:9" ht="30.75" x14ac:dyDescent="0.45">
      <c r="A13" s="11">
        <v>3</v>
      </c>
      <c r="B13" s="12" t="s">
        <v>28</v>
      </c>
      <c r="C13" s="17">
        <f t="shared" si="0"/>
        <v>-40.211480362537777</v>
      </c>
      <c r="D13" s="13"/>
      <c r="E13" s="16">
        <f t="shared" si="1"/>
        <v>-120.63444108761334</v>
      </c>
      <c r="F13" s="16"/>
      <c r="G13" s="20">
        <f t="shared" ref="G13:G22" si="2">100 * 1.1^A13</f>
        <v>133.10000000000005</v>
      </c>
      <c r="H13" s="19" t="s">
        <v>85</v>
      </c>
    </row>
    <row r="14" spans="1:9" ht="30.75" x14ac:dyDescent="0.45">
      <c r="A14" s="11">
        <v>4</v>
      </c>
      <c r="B14" s="12" t="s">
        <v>29</v>
      </c>
      <c r="C14" s="17">
        <f t="shared" si="0"/>
        <v>-31.54708037060978</v>
      </c>
      <c r="D14" s="13"/>
      <c r="E14" s="16">
        <f t="shared" si="1"/>
        <v>-126.18832148243912</v>
      </c>
      <c r="F14" s="16"/>
      <c r="G14" s="20">
        <f t="shared" si="2"/>
        <v>146.41000000000005</v>
      </c>
    </row>
    <row r="15" spans="1:9" ht="30.75" x14ac:dyDescent="0.45">
      <c r="A15" s="11">
        <v>5</v>
      </c>
      <c r="B15" s="12" t="s">
        <v>30</v>
      </c>
      <c r="C15" s="17">
        <f t="shared" si="0"/>
        <v>-26.379748079474542</v>
      </c>
      <c r="D15" s="13"/>
      <c r="E15" s="16">
        <f t="shared" si="1"/>
        <v>-131.89874039737271</v>
      </c>
      <c r="F15" s="16"/>
      <c r="G15" s="20">
        <f t="shared" si="2"/>
        <v>161.05100000000004</v>
      </c>
    </row>
    <row r="16" spans="1:9" ht="30.75" x14ac:dyDescent="0.45">
      <c r="A16" s="11">
        <v>6</v>
      </c>
      <c r="B16" s="12" t="s">
        <v>31</v>
      </c>
      <c r="C16" s="17">
        <f t="shared" si="0"/>
        <v>-22.960738036266743</v>
      </c>
      <c r="D16" s="13"/>
      <c r="E16" s="16">
        <f t="shared" si="1"/>
        <v>-137.76442821760045</v>
      </c>
      <c r="F16" s="16"/>
      <c r="G16" s="20">
        <f t="shared" si="2"/>
        <v>177.15610000000009</v>
      </c>
    </row>
    <row r="17" spans="1:8" ht="30.75" x14ac:dyDescent="0.45">
      <c r="A17" s="11">
        <v>7</v>
      </c>
      <c r="B17" s="12" t="s">
        <v>32</v>
      </c>
      <c r="C17" s="17">
        <f t="shared" si="0"/>
        <v>-20.540549970059573</v>
      </c>
      <c r="D17" s="13"/>
      <c r="E17" s="16">
        <f t="shared" si="1"/>
        <v>-143.78384979041701</v>
      </c>
      <c r="F17" s="16"/>
      <c r="G17" s="20">
        <f t="shared" si="2"/>
        <v>194.87171000000012</v>
      </c>
    </row>
    <row r="18" spans="1:8" ht="30.75" x14ac:dyDescent="0.45">
      <c r="A18" s="11">
        <v>8</v>
      </c>
      <c r="B18" s="12" t="s">
        <v>33</v>
      </c>
      <c r="C18" s="17">
        <f t="shared" si="0"/>
        <v>-18.744401757481349</v>
      </c>
      <c r="D18" s="13"/>
      <c r="E18" s="16">
        <f t="shared" si="1"/>
        <v>-149.95521405985079</v>
      </c>
      <c r="F18" s="16"/>
      <c r="G18" s="20">
        <f t="shared" si="2"/>
        <v>214.35888100000011</v>
      </c>
    </row>
    <row r="19" spans="1:8" ht="30.75" x14ac:dyDescent="0.45">
      <c r="A19" s="11">
        <v>9</v>
      </c>
      <c r="B19" s="12" t="s">
        <v>34</v>
      </c>
      <c r="C19" s="17">
        <f t="shared" si="0"/>
        <v>-17.36405390743435</v>
      </c>
      <c r="D19" s="13"/>
      <c r="E19" s="16">
        <f t="shared" si="1"/>
        <v>-156.27648516690914</v>
      </c>
      <c r="F19" s="16"/>
      <c r="G19" s="20">
        <f t="shared" si="2"/>
        <v>235.79476910000014</v>
      </c>
    </row>
    <row r="20" spans="1:8" ht="30.75" x14ac:dyDescent="0.45">
      <c r="A20" s="11">
        <v>10</v>
      </c>
      <c r="B20" s="12" t="s">
        <v>35</v>
      </c>
      <c r="C20" s="17">
        <f t="shared" si="0"/>
        <v>-16.274539488251161</v>
      </c>
      <c r="D20" s="13"/>
      <c r="E20" s="16">
        <f t="shared" si="1"/>
        <v>-162.74539488251162</v>
      </c>
      <c r="F20" s="16"/>
      <c r="G20" s="20">
        <f t="shared" si="2"/>
        <v>259.37424601000021</v>
      </c>
    </row>
    <row r="21" spans="1:8" ht="30.75" x14ac:dyDescent="0.45">
      <c r="A21" s="11">
        <v>11</v>
      </c>
      <c r="B21" s="12" t="s">
        <v>36</v>
      </c>
      <c r="C21" s="17">
        <f t="shared" si="0"/>
        <v>-15.396314202461467</v>
      </c>
      <c r="D21" s="13"/>
      <c r="E21" s="16">
        <f t="shared" si="1"/>
        <v>-169.35945622707612</v>
      </c>
      <c r="F21" s="16"/>
      <c r="G21" s="20">
        <f t="shared" si="2"/>
        <v>285.31167061100024</v>
      </c>
    </row>
    <row r="22" spans="1:8" ht="30.75" x14ac:dyDescent="0.45">
      <c r="A22" s="11">
        <v>12</v>
      </c>
      <c r="B22" s="12" t="s">
        <v>14</v>
      </c>
      <c r="C22" s="17">
        <f t="shared" si="0"/>
        <v>-14.676331510028735</v>
      </c>
      <c r="D22" s="13" t="s">
        <v>50</v>
      </c>
      <c r="E22" s="16">
        <f t="shared" si="1"/>
        <v>-176.11597812034483</v>
      </c>
      <c r="F22" s="16"/>
      <c r="G22" s="20">
        <f t="shared" si="2"/>
        <v>313.84283767210025</v>
      </c>
      <c r="H22" s="19" t="s">
        <v>181</v>
      </c>
    </row>
    <row r="23" spans="1:8" ht="30.75" x14ac:dyDescent="0.45">
      <c r="A23" s="11"/>
      <c r="B23" s="12"/>
      <c r="C23" s="13"/>
      <c r="D23" s="13"/>
      <c r="E23" s="14"/>
      <c r="F23" s="14"/>
    </row>
    <row r="24" spans="1:8" ht="60.75" x14ac:dyDescent="0.85">
      <c r="A24" s="63" t="s">
        <v>182</v>
      </c>
      <c r="B24" s="12"/>
      <c r="C24" s="13"/>
      <c r="D24" s="13"/>
      <c r="E24" s="14"/>
      <c r="F24" s="14"/>
    </row>
    <row r="25" spans="1:8" ht="33.75" x14ac:dyDescent="0.5">
      <c r="A25" s="10" t="s">
        <v>180</v>
      </c>
      <c r="B25" s="9" t="s">
        <v>176</v>
      </c>
      <c r="C25" s="10" t="s">
        <v>177</v>
      </c>
      <c r="D25" s="9" t="s">
        <v>178</v>
      </c>
      <c r="E25" s="10" t="s">
        <v>179</v>
      </c>
      <c r="F25" s="14"/>
    </row>
    <row r="26" spans="1:8" ht="30.75" x14ac:dyDescent="0.45">
      <c r="A26" s="11">
        <v>1</v>
      </c>
      <c r="B26" s="61">
        <v>100</v>
      </c>
      <c r="C26" s="62">
        <v>0.1</v>
      </c>
      <c r="D26" s="62">
        <f>B26*C26</f>
        <v>10</v>
      </c>
      <c r="E26" s="62">
        <f>B26+D26</f>
        <v>110</v>
      </c>
      <c r="F26" s="14"/>
    </row>
    <row r="27" spans="1:8" ht="30.75" x14ac:dyDescent="0.45">
      <c r="A27" s="11">
        <v>2</v>
      </c>
      <c r="B27" s="61">
        <f>E26</f>
        <v>110</v>
      </c>
      <c r="C27" s="62">
        <v>0.1</v>
      </c>
      <c r="D27" s="62">
        <f>B27*C27</f>
        <v>11</v>
      </c>
      <c r="E27" s="62">
        <f>B27+D27</f>
        <v>121</v>
      </c>
      <c r="F27" s="14"/>
    </row>
    <row r="28" spans="1:8" ht="30.75" x14ac:dyDescent="0.45">
      <c r="A28" s="11">
        <v>3</v>
      </c>
      <c r="B28" s="61">
        <f>E27</f>
        <v>121</v>
      </c>
      <c r="C28" s="62">
        <v>0.1</v>
      </c>
      <c r="D28" s="62">
        <f>B28*C28</f>
        <v>12.100000000000001</v>
      </c>
      <c r="E28" s="62">
        <f>B28+D28</f>
        <v>133.1</v>
      </c>
      <c r="F28" s="14"/>
    </row>
    <row r="29" spans="1:8" ht="30.75" x14ac:dyDescent="0.45">
      <c r="A29" s="11">
        <v>4</v>
      </c>
      <c r="B29" s="61">
        <f>E28</f>
        <v>133.1</v>
      </c>
      <c r="C29" s="62">
        <v>0.1</v>
      </c>
      <c r="D29" s="62">
        <f>B29*C29</f>
        <v>13.31</v>
      </c>
      <c r="E29" s="62">
        <f>B29+D29</f>
        <v>146.41</v>
      </c>
      <c r="F29" s="14"/>
    </row>
    <row r="30" spans="1:8" ht="30.75" x14ac:dyDescent="0.45">
      <c r="A30" s="11">
        <v>5</v>
      </c>
      <c r="B30" s="61">
        <f>E29</f>
        <v>146.41</v>
      </c>
      <c r="C30" s="62">
        <v>0.1</v>
      </c>
      <c r="D30" s="62">
        <f>B30*C30</f>
        <v>14.641</v>
      </c>
      <c r="E30" s="62">
        <f>B30+D30</f>
        <v>161.05099999999999</v>
      </c>
      <c r="F30" s="14"/>
    </row>
    <row r="31" spans="1:8" ht="30.75" x14ac:dyDescent="0.45">
      <c r="A31" s="11">
        <v>6</v>
      </c>
      <c r="B31" s="61">
        <f>E30</f>
        <v>161.05099999999999</v>
      </c>
      <c r="C31" s="62">
        <v>0.1</v>
      </c>
      <c r="D31" s="62">
        <f>B31*C31</f>
        <v>16.1051</v>
      </c>
      <c r="E31" s="62">
        <f>B31+D31</f>
        <v>177.15609999999998</v>
      </c>
      <c r="F31" s="14"/>
    </row>
    <row r="32" spans="1:8" ht="30.75" x14ac:dyDescent="0.45">
      <c r="A32" s="11">
        <v>7</v>
      </c>
      <c r="B32" s="61">
        <f>E31</f>
        <v>177.15609999999998</v>
      </c>
      <c r="C32" s="62">
        <v>0.1</v>
      </c>
      <c r="D32" s="62">
        <f>B32*C32</f>
        <v>17.715609999999998</v>
      </c>
      <c r="E32" s="62">
        <f>B32+D32</f>
        <v>194.87170999999998</v>
      </c>
      <c r="F32" s="14"/>
    </row>
    <row r="33" spans="1:8" ht="30.75" x14ac:dyDescent="0.45">
      <c r="A33" s="11">
        <v>8</v>
      </c>
      <c r="B33" s="61">
        <f>E32</f>
        <v>194.87170999999998</v>
      </c>
      <c r="C33" s="62">
        <v>0.1</v>
      </c>
      <c r="D33" s="62">
        <f>B33*C33</f>
        <v>19.487171</v>
      </c>
      <c r="E33" s="62">
        <f>B33+D33</f>
        <v>214.35888099999997</v>
      </c>
      <c r="F33" s="14"/>
    </row>
    <row r="34" spans="1:8" ht="30.75" x14ac:dyDescent="0.45">
      <c r="A34" s="11">
        <v>9</v>
      </c>
      <c r="B34" s="61">
        <f>E33</f>
        <v>214.35888099999997</v>
      </c>
      <c r="C34" s="62">
        <v>0.1</v>
      </c>
      <c r="D34" s="62">
        <f>B34*C34</f>
        <v>21.4358881</v>
      </c>
      <c r="E34" s="62">
        <f>B34+D34</f>
        <v>235.79476909999997</v>
      </c>
      <c r="F34" s="14"/>
    </row>
    <row r="35" spans="1:8" ht="30.75" x14ac:dyDescent="0.45">
      <c r="A35" s="11">
        <v>10</v>
      </c>
      <c r="B35" s="61">
        <f>E34</f>
        <v>235.79476909999997</v>
      </c>
      <c r="C35" s="62">
        <v>0.1</v>
      </c>
      <c r="D35" s="62">
        <f>B35*C35</f>
        <v>23.579476909999997</v>
      </c>
      <c r="E35" s="62">
        <f>B35+D35</f>
        <v>259.37424600999998</v>
      </c>
      <c r="F35" s="14"/>
    </row>
    <row r="36" spans="1:8" ht="30.75" x14ac:dyDescent="0.45">
      <c r="A36" s="11">
        <v>11</v>
      </c>
      <c r="B36" s="61">
        <f>E35</f>
        <v>259.37424600999998</v>
      </c>
      <c r="C36" s="62">
        <v>0.1</v>
      </c>
      <c r="D36" s="62">
        <f>B36*C36</f>
        <v>25.937424601</v>
      </c>
      <c r="E36" s="62">
        <f>B36+D36</f>
        <v>285.31167061099995</v>
      </c>
      <c r="F36" s="14"/>
    </row>
    <row r="37" spans="1:8" ht="30.75" x14ac:dyDescent="0.45">
      <c r="A37" s="11">
        <v>12</v>
      </c>
      <c r="B37" s="61">
        <f>E36</f>
        <v>285.31167061099995</v>
      </c>
      <c r="C37" s="62">
        <v>0.1</v>
      </c>
      <c r="D37" s="62">
        <f>B37*C37</f>
        <v>28.531167061099996</v>
      </c>
      <c r="E37" s="64">
        <f>B37+D37</f>
        <v>313.84283767209996</v>
      </c>
      <c r="F37" s="14"/>
    </row>
    <row r="38" spans="1:8" ht="30.75" x14ac:dyDescent="0.45">
      <c r="A38" s="11"/>
      <c r="B38" s="12"/>
      <c r="C38" s="13"/>
      <c r="D38" s="13"/>
      <c r="E38" s="14"/>
      <c r="F38" s="14"/>
    </row>
    <row r="39" spans="1:8" ht="60.75" x14ac:dyDescent="0.85">
      <c r="A39" s="63" t="s">
        <v>184</v>
      </c>
      <c r="B39" s="12"/>
      <c r="C39" s="13"/>
      <c r="D39" s="13"/>
      <c r="E39" s="14"/>
      <c r="F39" s="14"/>
    </row>
    <row r="40" spans="1:8" ht="33.75" x14ac:dyDescent="0.5">
      <c r="A40" s="10" t="s">
        <v>180</v>
      </c>
      <c r="B40" s="9" t="s">
        <v>176</v>
      </c>
      <c r="C40" s="10" t="s">
        <v>177</v>
      </c>
      <c r="D40" s="9" t="s">
        <v>178</v>
      </c>
      <c r="E40" s="10" t="s">
        <v>179</v>
      </c>
      <c r="F40" s="10" t="s">
        <v>183</v>
      </c>
      <c r="G40" s="10"/>
    </row>
    <row r="41" spans="1:8" ht="30.75" x14ac:dyDescent="0.45">
      <c r="A41" s="11">
        <v>1</v>
      </c>
      <c r="B41" s="61">
        <v>100</v>
      </c>
      <c r="C41" s="62">
        <v>0.1</v>
      </c>
      <c r="D41" s="62">
        <f>B41*C41</f>
        <v>10</v>
      </c>
      <c r="E41" s="62">
        <f>B41+D41</f>
        <v>110</v>
      </c>
      <c r="F41" s="62">
        <f>E41 - 14.68</f>
        <v>95.32</v>
      </c>
      <c r="G41" s="20"/>
      <c r="H41" s="19"/>
    </row>
    <row r="42" spans="1:8" ht="30.75" x14ac:dyDescent="0.45">
      <c r="A42" s="11">
        <v>2</v>
      </c>
      <c r="B42" s="61">
        <f>F41</f>
        <v>95.32</v>
      </c>
      <c r="C42" s="62">
        <v>0.1</v>
      </c>
      <c r="D42" s="62">
        <f>B42*C42</f>
        <v>9.532</v>
      </c>
      <c r="E42" s="62">
        <f>B42+D42</f>
        <v>104.85199999999999</v>
      </c>
      <c r="F42" s="62">
        <f>E42 - 14.68</f>
        <v>90.171999999999997</v>
      </c>
      <c r="G42" s="20"/>
      <c r="H42" s="19"/>
    </row>
    <row r="43" spans="1:8" ht="30.75" x14ac:dyDescent="0.45">
      <c r="A43" s="11">
        <v>3</v>
      </c>
      <c r="B43" s="61">
        <f t="shared" ref="B43:B52" si="3">F42</f>
        <v>90.171999999999997</v>
      </c>
      <c r="C43" s="62">
        <v>0.1</v>
      </c>
      <c r="D43" s="62">
        <f t="shared" ref="D43:D52" si="4">B43*C43</f>
        <v>9.0172000000000008</v>
      </c>
      <c r="E43" s="62">
        <f t="shared" ref="E43:E52" si="5">B43+D43</f>
        <v>99.1892</v>
      </c>
      <c r="F43" s="62">
        <f t="shared" ref="F43:F52" si="6">E43 - 14.68</f>
        <v>84.509199999999993</v>
      </c>
      <c r="G43" s="20"/>
      <c r="H43" s="19"/>
    </row>
    <row r="44" spans="1:8" ht="30.75" x14ac:dyDescent="0.45">
      <c r="A44" s="11">
        <v>4</v>
      </c>
      <c r="B44" s="61">
        <f t="shared" si="3"/>
        <v>84.509199999999993</v>
      </c>
      <c r="C44" s="62">
        <v>0.1</v>
      </c>
      <c r="D44" s="62">
        <f t="shared" si="4"/>
        <v>8.45092</v>
      </c>
      <c r="E44" s="62">
        <f t="shared" si="5"/>
        <v>92.960119999999989</v>
      </c>
      <c r="F44" s="62">
        <f t="shared" si="6"/>
        <v>78.280119999999982</v>
      </c>
      <c r="G44" s="20"/>
    </row>
    <row r="45" spans="1:8" ht="30.75" x14ac:dyDescent="0.45">
      <c r="A45" s="11">
        <v>5</v>
      </c>
      <c r="B45" s="61">
        <f t="shared" si="3"/>
        <v>78.280119999999982</v>
      </c>
      <c r="C45" s="62">
        <v>0.1</v>
      </c>
      <c r="D45" s="62">
        <f t="shared" si="4"/>
        <v>7.8280119999999984</v>
      </c>
      <c r="E45" s="62">
        <f t="shared" si="5"/>
        <v>86.108131999999983</v>
      </c>
      <c r="F45" s="62">
        <f t="shared" si="6"/>
        <v>71.428131999999977</v>
      </c>
      <c r="G45" s="20"/>
    </row>
    <row r="46" spans="1:8" ht="30.75" x14ac:dyDescent="0.45">
      <c r="A46" s="11">
        <v>6</v>
      </c>
      <c r="B46" s="61">
        <f t="shared" si="3"/>
        <v>71.428131999999977</v>
      </c>
      <c r="C46" s="62">
        <v>0.1</v>
      </c>
      <c r="D46" s="62">
        <f t="shared" si="4"/>
        <v>7.1428131999999982</v>
      </c>
      <c r="E46" s="62">
        <f t="shared" si="5"/>
        <v>78.570945199999969</v>
      </c>
      <c r="F46" s="62">
        <f t="shared" si="6"/>
        <v>63.890945199999969</v>
      </c>
      <c r="G46" s="20"/>
    </row>
    <row r="47" spans="1:8" ht="30.75" x14ac:dyDescent="0.45">
      <c r="A47" s="11">
        <v>7</v>
      </c>
      <c r="B47" s="61">
        <f t="shared" si="3"/>
        <v>63.890945199999969</v>
      </c>
      <c r="C47" s="62">
        <v>0.1</v>
      </c>
      <c r="D47" s="62">
        <f t="shared" si="4"/>
        <v>6.3890945199999969</v>
      </c>
      <c r="E47" s="62">
        <f t="shared" si="5"/>
        <v>70.280039719999962</v>
      </c>
      <c r="F47" s="62">
        <f t="shared" si="6"/>
        <v>55.600039719999963</v>
      </c>
      <c r="G47" s="20"/>
    </row>
    <row r="48" spans="1:8" ht="30.75" x14ac:dyDescent="0.45">
      <c r="A48" s="11">
        <v>8</v>
      </c>
      <c r="B48" s="61">
        <f t="shared" si="3"/>
        <v>55.600039719999963</v>
      </c>
      <c r="C48" s="62">
        <v>0.1</v>
      </c>
      <c r="D48" s="62">
        <f t="shared" si="4"/>
        <v>5.560003971999997</v>
      </c>
      <c r="E48" s="62">
        <f t="shared" si="5"/>
        <v>61.160043691999959</v>
      </c>
      <c r="F48" s="62">
        <f t="shared" si="6"/>
        <v>46.48004369199996</v>
      </c>
      <c r="G48" s="20"/>
    </row>
    <row r="49" spans="1:7" ht="30.75" x14ac:dyDescent="0.45">
      <c r="A49" s="11">
        <v>9</v>
      </c>
      <c r="B49" s="61">
        <f t="shared" si="3"/>
        <v>46.48004369199996</v>
      </c>
      <c r="C49" s="62">
        <v>0.1</v>
      </c>
      <c r="D49" s="62">
        <f t="shared" si="4"/>
        <v>4.6480043691999962</v>
      </c>
      <c r="E49" s="62">
        <f t="shared" si="5"/>
        <v>51.128048061199955</v>
      </c>
      <c r="F49" s="62">
        <f t="shared" si="6"/>
        <v>36.448048061199955</v>
      </c>
      <c r="G49" s="20"/>
    </row>
    <row r="50" spans="1:7" ht="30.75" x14ac:dyDescent="0.45">
      <c r="A50" s="11">
        <v>10</v>
      </c>
      <c r="B50" s="61">
        <f t="shared" si="3"/>
        <v>36.448048061199955</v>
      </c>
      <c r="C50" s="62">
        <v>0.1</v>
      </c>
      <c r="D50" s="62">
        <f t="shared" si="4"/>
        <v>3.6448048061199958</v>
      </c>
      <c r="E50" s="62">
        <f t="shared" si="5"/>
        <v>40.092852867319948</v>
      </c>
      <c r="F50" s="62">
        <f t="shared" si="6"/>
        <v>25.412852867319948</v>
      </c>
      <c r="G50" s="20"/>
    </row>
    <row r="51" spans="1:7" ht="30.75" x14ac:dyDescent="0.45">
      <c r="A51" s="11">
        <v>11</v>
      </c>
      <c r="B51" s="61">
        <f t="shared" si="3"/>
        <v>25.412852867319948</v>
      </c>
      <c r="C51" s="62">
        <v>0.1</v>
      </c>
      <c r="D51" s="62">
        <f t="shared" si="4"/>
        <v>2.5412852867319948</v>
      </c>
      <c r="E51" s="62">
        <f t="shared" si="5"/>
        <v>27.954138154051943</v>
      </c>
      <c r="F51" s="62">
        <f t="shared" si="6"/>
        <v>13.274138154051943</v>
      </c>
      <c r="G51" s="20"/>
    </row>
    <row r="52" spans="1:7" ht="30.75" x14ac:dyDescent="0.45">
      <c r="A52" s="11">
        <v>12</v>
      </c>
      <c r="B52" s="61">
        <f t="shared" si="3"/>
        <v>13.274138154051943</v>
      </c>
      <c r="C52" s="62">
        <v>0.1</v>
      </c>
      <c r="D52" s="62">
        <f t="shared" si="4"/>
        <v>1.3274138154051944</v>
      </c>
      <c r="E52" s="62">
        <f t="shared" si="5"/>
        <v>14.601551969457137</v>
      </c>
      <c r="F52" s="62">
        <f t="shared" si="6"/>
        <v>-7.8448030542862313E-2</v>
      </c>
      <c r="G52" s="20"/>
    </row>
    <row r="54" spans="1:7" ht="60.75" x14ac:dyDescent="0.85">
      <c r="A54" s="63" t="s">
        <v>185</v>
      </c>
    </row>
    <row r="55" spans="1:7" ht="46.5" customHeight="1" x14ac:dyDescent="0.35">
      <c r="A55" s="68" t="s">
        <v>187</v>
      </c>
    </row>
    <row r="56" spans="1:7" ht="45.75" x14ac:dyDescent="0.65">
      <c r="A56" s="32" t="s">
        <v>188</v>
      </c>
    </row>
    <row r="57" spans="1:7" ht="45.75" x14ac:dyDescent="0.65">
      <c r="A57" s="32" t="s">
        <v>189</v>
      </c>
    </row>
    <row r="58" spans="1:7" ht="45.75" x14ac:dyDescent="0.65">
      <c r="A58" s="32" t="s">
        <v>190</v>
      </c>
    </row>
    <row r="59" spans="1:7" ht="45.75" x14ac:dyDescent="0.65">
      <c r="A59" s="32" t="s">
        <v>191</v>
      </c>
    </row>
    <row r="60" spans="1:7" ht="45.75" x14ac:dyDescent="0.65">
      <c r="A60" s="32" t="s">
        <v>192</v>
      </c>
    </row>
    <row r="61" spans="1:7" ht="45.75" x14ac:dyDescent="0.65">
      <c r="A61" s="32" t="s">
        <v>193</v>
      </c>
    </row>
    <row r="62" spans="1:7" ht="45.75" x14ac:dyDescent="0.65">
      <c r="A62" s="32" t="s">
        <v>194</v>
      </c>
    </row>
    <row r="63" spans="1:7" ht="45.75" x14ac:dyDescent="0.65">
      <c r="A63" s="32" t="s">
        <v>195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topLeftCell="A12" zoomScale="70" zoomScaleNormal="70" workbookViewId="0">
      <selection activeCell="A21" sqref="A21"/>
    </sheetView>
  </sheetViews>
  <sheetFormatPr defaultRowHeight="14.25" x14ac:dyDescent="0.2"/>
  <cols>
    <col min="1" max="1" width="16" bestFit="1" customWidth="1"/>
    <col min="2" max="2" width="39.375" customWidth="1"/>
    <col min="3" max="3" width="21.125" bestFit="1" customWidth="1"/>
    <col min="4" max="4" width="25.25" customWidth="1"/>
    <col min="5" max="5" width="20.625" bestFit="1" customWidth="1"/>
  </cols>
  <sheetData>
    <row r="1" spans="1:5" ht="45.75" x14ac:dyDescent="0.65">
      <c r="A1" s="15" t="s">
        <v>57</v>
      </c>
      <c r="B1" s="1" t="s">
        <v>196</v>
      </c>
    </row>
    <row r="2" spans="1:5" ht="45.75" x14ac:dyDescent="0.65">
      <c r="A2" s="15"/>
      <c r="B2" s="1" t="s">
        <v>75</v>
      </c>
    </row>
    <row r="3" spans="1:5" ht="45.75" x14ac:dyDescent="0.65">
      <c r="A3" s="15"/>
      <c r="B3" s="1" t="s">
        <v>89</v>
      </c>
    </row>
    <row r="4" spans="1:5" ht="45.75" x14ac:dyDescent="0.65">
      <c r="B4" s="1" t="s">
        <v>13</v>
      </c>
    </row>
    <row r="5" spans="1:5" ht="45.75" x14ac:dyDescent="0.65">
      <c r="B5" s="1" t="s">
        <v>0</v>
      </c>
      <c r="C5" s="18">
        <f>PV(0.1,12,14.68)</f>
        <v>-100.02499596011965</v>
      </c>
    </row>
    <row r="8" spans="1:5" ht="33.75" x14ac:dyDescent="0.5">
      <c r="A8" s="10"/>
      <c r="B8" s="10"/>
      <c r="C8" s="10" t="s">
        <v>22</v>
      </c>
      <c r="D8" s="10" t="s">
        <v>21</v>
      </c>
      <c r="E8" s="10"/>
    </row>
    <row r="9" spans="1:5" s="5" customFormat="1" ht="33.75" x14ac:dyDescent="0.5">
      <c r="A9" s="10" t="s">
        <v>18</v>
      </c>
      <c r="B9" s="10" t="s">
        <v>16</v>
      </c>
      <c r="C9" s="10" t="s">
        <v>23</v>
      </c>
      <c r="D9" s="10" t="s">
        <v>92</v>
      </c>
      <c r="E9" s="10" t="s">
        <v>12</v>
      </c>
    </row>
    <row r="10" spans="1:5" ht="45.75" x14ac:dyDescent="0.65">
      <c r="A10" s="8">
        <v>1</v>
      </c>
      <c r="B10" s="4" t="s">
        <v>1</v>
      </c>
      <c r="C10" s="26">
        <f>PV(0.1,A10,14.68)</f>
        <v>-13.345454545454555</v>
      </c>
      <c r="D10" s="28">
        <f>100 + C10</f>
        <v>86.654545454545442</v>
      </c>
      <c r="E10" s="6">
        <f>14.68*A10</f>
        <v>14.68</v>
      </c>
    </row>
    <row r="11" spans="1:5" ht="45.75" x14ac:dyDescent="0.65">
      <c r="A11" s="8">
        <v>2</v>
      </c>
      <c r="B11" s="4" t="s">
        <v>2</v>
      </c>
      <c r="C11" s="26">
        <f t="shared" ref="C11:C21" si="0">PV(0.1,A11,14.68)</f>
        <v>-25.477685950413242</v>
      </c>
      <c r="D11" s="28">
        <f t="shared" ref="D11:D21" si="1">100 + C11</f>
        <v>74.522314049586754</v>
      </c>
      <c r="E11" s="6">
        <f t="shared" ref="E11:E21" si="2">14.68*A11</f>
        <v>29.36</v>
      </c>
    </row>
    <row r="12" spans="1:5" ht="45.75" x14ac:dyDescent="0.65">
      <c r="A12" s="8">
        <v>3</v>
      </c>
      <c r="B12" s="4" t="s">
        <v>3</v>
      </c>
      <c r="C12" s="26">
        <f t="shared" si="0"/>
        <v>-36.506987227648416</v>
      </c>
      <c r="D12" s="28">
        <f t="shared" si="1"/>
        <v>63.493012772351584</v>
      </c>
      <c r="E12" s="6">
        <f t="shared" si="2"/>
        <v>44.04</v>
      </c>
    </row>
    <row r="13" spans="1:5" ht="45.75" x14ac:dyDescent="0.65">
      <c r="A13" s="8">
        <v>4</v>
      </c>
      <c r="B13" s="4" t="s">
        <v>4</v>
      </c>
      <c r="C13" s="26">
        <f t="shared" si="0"/>
        <v>-46.533624752407647</v>
      </c>
      <c r="D13" s="28">
        <f t="shared" si="1"/>
        <v>53.466375247592353</v>
      </c>
      <c r="E13" s="6">
        <f t="shared" si="2"/>
        <v>58.72</v>
      </c>
    </row>
    <row r="14" spans="1:5" ht="45.75" x14ac:dyDescent="0.65">
      <c r="A14" s="8">
        <v>5</v>
      </c>
      <c r="B14" s="4" t="s">
        <v>5</v>
      </c>
      <c r="C14" s="26">
        <f t="shared" si="0"/>
        <v>-55.648749774916055</v>
      </c>
      <c r="D14" s="28">
        <f t="shared" si="1"/>
        <v>44.351250225083945</v>
      </c>
      <c r="E14" s="6">
        <f t="shared" si="2"/>
        <v>73.400000000000006</v>
      </c>
    </row>
    <row r="15" spans="1:5" ht="45.75" x14ac:dyDescent="0.65">
      <c r="A15" s="8">
        <v>6</v>
      </c>
      <c r="B15" s="4" t="s">
        <v>6</v>
      </c>
      <c r="C15" s="26">
        <f t="shared" si="0"/>
        <v>-63.935227068105512</v>
      </c>
      <c r="D15" s="28">
        <f t="shared" si="1"/>
        <v>36.064772931894488</v>
      </c>
      <c r="E15" s="6">
        <f t="shared" si="2"/>
        <v>88.08</v>
      </c>
    </row>
    <row r="16" spans="1:5" ht="45.75" x14ac:dyDescent="0.65">
      <c r="A16" s="8">
        <v>7</v>
      </c>
      <c r="B16" s="4" t="s">
        <v>7</v>
      </c>
      <c r="C16" s="26">
        <f t="shared" si="0"/>
        <v>-71.468388243732292</v>
      </c>
      <c r="D16" s="28">
        <f t="shared" si="1"/>
        <v>28.531611756267708</v>
      </c>
      <c r="E16" s="6">
        <f t="shared" si="2"/>
        <v>102.75999999999999</v>
      </c>
    </row>
    <row r="17" spans="1:5" ht="45.75" x14ac:dyDescent="0.65">
      <c r="A17" s="8">
        <v>8</v>
      </c>
      <c r="B17" s="4" t="s">
        <v>8</v>
      </c>
      <c r="C17" s="26">
        <f t="shared" si="0"/>
        <v>-78.316716585211168</v>
      </c>
      <c r="D17" s="28">
        <f t="shared" si="1"/>
        <v>21.683283414788832</v>
      </c>
      <c r="E17" s="6">
        <f t="shared" si="2"/>
        <v>117.44</v>
      </c>
    </row>
    <row r="18" spans="1:5" ht="45.75" x14ac:dyDescent="0.65">
      <c r="A18" s="8">
        <v>9</v>
      </c>
      <c r="B18" s="4" t="s">
        <v>9</v>
      </c>
      <c r="C18" s="26">
        <f t="shared" si="0"/>
        <v>-84.542469622919256</v>
      </c>
      <c r="D18" s="28">
        <f t="shared" si="1"/>
        <v>15.457530377080744</v>
      </c>
      <c r="E18" s="6">
        <f t="shared" si="2"/>
        <v>132.12</v>
      </c>
    </row>
    <row r="19" spans="1:5" ht="45.75" x14ac:dyDescent="0.65">
      <c r="A19" s="8">
        <v>10</v>
      </c>
      <c r="B19" s="4" t="s">
        <v>10</v>
      </c>
      <c r="C19" s="26">
        <f t="shared" si="0"/>
        <v>-90.202245111744773</v>
      </c>
      <c r="D19" s="28">
        <f t="shared" si="1"/>
        <v>9.797754888255227</v>
      </c>
      <c r="E19" s="6">
        <f t="shared" si="2"/>
        <v>146.80000000000001</v>
      </c>
    </row>
    <row r="20" spans="1:5" ht="45.75" x14ac:dyDescent="0.65">
      <c r="A20" s="8">
        <v>11</v>
      </c>
      <c r="B20" s="4" t="s">
        <v>11</v>
      </c>
      <c r="C20" s="26">
        <f t="shared" si="0"/>
        <v>-95.347495556131619</v>
      </c>
      <c r="D20" s="28">
        <f t="shared" si="1"/>
        <v>4.6525044438683807</v>
      </c>
      <c r="E20" s="6">
        <f t="shared" si="2"/>
        <v>161.47999999999999</v>
      </c>
    </row>
    <row r="21" spans="1:5" ht="45.75" x14ac:dyDescent="0.65">
      <c r="A21" s="8">
        <v>12</v>
      </c>
      <c r="B21" s="4" t="s">
        <v>0</v>
      </c>
      <c r="C21" s="26">
        <f t="shared" si="0"/>
        <v>-100.02499596011965</v>
      </c>
      <c r="D21" s="27">
        <f t="shared" si="1"/>
        <v>-2.499596011965366E-2</v>
      </c>
      <c r="E21" s="6">
        <f t="shared" si="2"/>
        <v>176.16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"/>
  <sheetViews>
    <sheetView topLeftCell="A12" zoomScale="60" zoomScaleNormal="60" workbookViewId="0">
      <selection activeCell="B26" sqref="B26"/>
    </sheetView>
  </sheetViews>
  <sheetFormatPr defaultRowHeight="14.25" x14ac:dyDescent="0.2"/>
  <cols>
    <col min="1" max="1" width="16" bestFit="1" customWidth="1"/>
    <col min="2" max="2" width="39.375" customWidth="1"/>
    <col min="3" max="3" width="25.625" bestFit="1" customWidth="1"/>
    <col min="4" max="4" width="23.5" customWidth="1"/>
    <col min="5" max="5" width="20.625" bestFit="1" customWidth="1"/>
    <col min="6" max="6" width="35.75" bestFit="1" customWidth="1"/>
    <col min="7" max="7" width="22.75" bestFit="1" customWidth="1"/>
  </cols>
  <sheetData>
    <row r="1" spans="1:7" ht="45.75" x14ac:dyDescent="0.65">
      <c r="A1" s="15" t="s">
        <v>58</v>
      </c>
      <c r="B1" s="1" t="s">
        <v>96</v>
      </c>
    </row>
    <row r="2" spans="1:7" ht="45.75" x14ac:dyDescent="0.65">
      <c r="A2" s="15"/>
      <c r="B2" s="1" t="s">
        <v>76</v>
      </c>
    </row>
    <row r="3" spans="1:7" ht="45.75" x14ac:dyDescent="0.65">
      <c r="A3" s="15"/>
      <c r="B3" s="1" t="s">
        <v>88</v>
      </c>
    </row>
    <row r="4" spans="1:7" ht="45.75" x14ac:dyDescent="0.65">
      <c r="B4" s="1" t="s">
        <v>24</v>
      </c>
    </row>
    <row r="5" spans="1:7" ht="45.75" x14ac:dyDescent="0.65">
      <c r="B5" s="7" t="s">
        <v>25</v>
      </c>
      <c r="C5" s="18">
        <f>FV(0.1,12,100)</f>
        <v>-2138.4283767210027</v>
      </c>
      <c r="D5">
        <f>1000 * (1+0.1)^12 - 1000</f>
        <v>2138.4283767210027</v>
      </c>
    </row>
    <row r="6" spans="1:7" ht="45.75" x14ac:dyDescent="0.65">
      <c r="B6" s="7" t="s">
        <v>63</v>
      </c>
      <c r="C6" s="18">
        <f>FV(0.1,12,100,,1)</f>
        <v>-2352.271214393103</v>
      </c>
    </row>
    <row r="7" spans="1:7" ht="45.75" x14ac:dyDescent="0.65">
      <c r="B7" s="1" t="s">
        <v>59</v>
      </c>
    </row>
    <row r="8" spans="1:7" ht="45.75" x14ac:dyDescent="0.65">
      <c r="B8" s="7" t="s">
        <v>60</v>
      </c>
      <c r="C8" s="18">
        <f>FV(0.1,2,100,,1)</f>
        <v>-231.00000000000023</v>
      </c>
      <c r="D8" s="1" t="s">
        <v>61</v>
      </c>
    </row>
    <row r="9" spans="1:7" ht="45.75" x14ac:dyDescent="0.65">
      <c r="B9" s="7" t="s">
        <v>37</v>
      </c>
      <c r="C9" s="18">
        <f>FV(0.1,2,100)</f>
        <v>-210.0000000000002</v>
      </c>
      <c r="D9" s="1" t="s">
        <v>62</v>
      </c>
    </row>
    <row r="10" spans="1:7" s="5" customFormat="1" ht="33.75" x14ac:dyDescent="0.5">
      <c r="A10" s="10" t="s">
        <v>18</v>
      </c>
      <c r="B10" s="10" t="s">
        <v>16</v>
      </c>
      <c r="C10" s="10" t="s">
        <v>47</v>
      </c>
      <c r="D10" s="10" t="s">
        <v>12</v>
      </c>
      <c r="F10" s="10" t="s">
        <v>16</v>
      </c>
      <c r="G10" s="10" t="s">
        <v>47</v>
      </c>
    </row>
    <row r="11" spans="1:7" ht="45.75" x14ac:dyDescent="0.65">
      <c r="A11" s="8">
        <v>1</v>
      </c>
      <c r="B11" s="4" t="s">
        <v>26</v>
      </c>
      <c r="C11" s="25">
        <f>FV(0.1,A11,100)</f>
        <v>-100.00000000000009</v>
      </c>
      <c r="D11" s="6">
        <f>100*A11</f>
        <v>100</v>
      </c>
      <c r="F11" s="4" t="s">
        <v>64</v>
      </c>
      <c r="G11" s="25">
        <f>FV(0.1,A11,100,,1)</f>
        <v>-110.0000000000001</v>
      </c>
    </row>
    <row r="12" spans="1:7" ht="45.75" x14ac:dyDescent="0.65">
      <c r="A12" s="8">
        <v>2</v>
      </c>
      <c r="B12" s="4" t="s">
        <v>37</v>
      </c>
      <c r="C12" s="25">
        <f t="shared" ref="C12:C22" si="0">FV(0.1,A12,100)</f>
        <v>-210.0000000000002</v>
      </c>
      <c r="D12" s="6">
        <f t="shared" ref="D12:D22" si="1">100*A12</f>
        <v>200</v>
      </c>
      <c r="F12" s="4" t="s">
        <v>60</v>
      </c>
      <c r="G12" s="25">
        <f t="shared" ref="G12:G22" si="2">FV(0.1,A12,100,,1)</f>
        <v>-231.00000000000023</v>
      </c>
    </row>
    <row r="13" spans="1:7" ht="45.75" x14ac:dyDescent="0.65">
      <c r="A13" s="8">
        <v>3</v>
      </c>
      <c r="B13" s="4" t="s">
        <v>38</v>
      </c>
      <c r="C13" s="25">
        <f t="shared" si="0"/>
        <v>-331.0000000000004</v>
      </c>
      <c r="D13" s="6">
        <f t="shared" si="1"/>
        <v>300</v>
      </c>
      <c r="F13" s="4" t="s">
        <v>65</v>
      </c>
      <c r="G13" s="25">
        <f t="shared" si="2"/>
        <v>-364.10000000000048</v>
      </c>
    </row>
    <row r="14" spans="1:7" ht="45.75" x14ac:dyDescent="0.65">
      <c r="A14" s="8">
        <v>4</v>
      </c>
      <c r="B14" s="4" t="s">
        <v>39</v>
      </c>
      <c r="C14" s="25">
        <f t="shared" si="0"/>
        <v>-464.10000000000036</v>
      </c>
      <c r="D14" s="6">
        <f t="shared" si="1"/>
        <v>400</v>
      </c>
      <c r="F14" s="4" t="s">
        <v>66</v>
      </c>
      <c r="G14" s="25">
        <f t="shared" si="2"/>
        <v>-510.51000000000045</v>
      </c>
    </row>
    <row r="15" spans="1:7" ht="45.75" x14ac:dyDescent="0.65">
      <c r="A15" s="8">
        <v>5</v>
      </c>
      <c r="B15" s="4" t="s">
        <v>40</v>
      </c>
      <c r="C15" s="25">
        <f t="shared" si="0"/>
        <v>-610.51000000000056</v>
      </c>
      <c r="D15" s="6">
        <f t="shared" si="1"/>
        <v>500</v>
      </c>
      <c r="F15" s="4" t="s">
        <v>67</v>
      </c>
      <c r="G15" s="25">
        <f t="shared" si="2"/>
        <v>-671.56100000000072</v>
      </c>
    </row>
    <row r="16" spans="1:7" ht="45.75" x14ac:dyDescent="0.65">
      <c r="A16" s="8">
        <v>6</v>
      </c>
      <c r="B16" s="4" t="s">
        <v>41</v>
      </c>
      <c r="C16" s="25">
        <f t="shared" si="0"/>
        <v>-771.56100000000083</v>
      </c>
      <c r="D16" s="6">
        <f t="shared" si="1"/>
        <v>600</v>
      </c>
      <c r="F16" s="4" t="s">
        <v>68</v>
      </c>
      <c r="G16" s="25">
        <f t="shared" si="2"/>
        <v>-848.71710000000087</v>
      </c>
    </row>
    <row r="17" spans="1:7" ht="45.75" x14ac:dyDescent="0.65">
      <c r="A17" s="8">
        <v>7</v>
      </c>
      <c r="B17" s="4" t="s">
        <v>42</v>
      </c>
      <c r="C17" s="25">
        <f t="shared" si="0"/>
        <v>-948.7171000000011</v>
      </c>
      <c r="D17" s="6">
        <f t="shared" si="1"/>
        <v>700</v>
      </c>
      <c r="F17" s="4" t="s">
        <v>69</v>
      </c>
      <c r="G17" s="25">
        <f t="shared" si="2"/>
        <v>-1043.5888100000011</v>
      </c>
    </row>
    <row r="18" spans="1:7" ht="45.75" x14ac:dyDescent="0.65">
      <c r="A18" s="8">
        <v>8</v>
      </c>
      <c r="B18" s="4" t="s">
        <v>43</v>
      </c>
      <c r="C18" s="25">
        <f t="shared" si="0"/>
        <v>-1143.5888100000011</v>
      </c>
      <c r="D18" s="6">
        <f t="shared" si="1"/>
        <v>800</v>
      </c>
      <c r="F18" s="4" t="s">
        <v>70</v>
      </c>
      <c r="G18" s="25">
        <f t="shared" si="2"/>
        <v>-1257.9476910000012</v>
      </c>
    </row>
    <row r="19" spans="1:7" ht="45.75" x14ac:dyDescent="0.65">
      <c r="A19" s="8">
        <v>9</v>
      </c>
      <c r="B19" s="4" t="s">
        <v>44</v>
      </c>
      <c r="C19" s="25">
        <f t="shared" si="0"/>
        <v>-1357.9476910000014</v>
      </c>
      <c r="D19" s="6">
        <f t="shared" si="1"/>
        <v>900</v>
      </c>
      <c r="F19" s="4" t="s">
        <v>71</v>
      </c>
      <c r="G19" s="25">
        <f t="shared" si="2"/>
        <v>-1493.7424601000018</v>
      </c>
    </row>
    <row r="20" spans="1:7" ht="45.75" x14ac:dyDescent="0.65">
      <c r="A20" s="8">
        <v>10</v>
      </c>
      <c r="B20" s="4" t="s">
        <v>45</v>
      </c>
      <c r="C20" s="25">
        <f t="shared" si="0"/>
        <v>-1593.7424601000018</v>
      </c>
      <c r="D20" s="6">
        <f t="shared" si="1"/>
        <v>1000</v>
      </c>
      <c r="F20" s="4" t="s">
        <v>72</v>
      </c>
      <c r="G20" s="25">
        <f t="shared" si="2"/>
        <v>-1753.116706110002</v>
      </c>
    </row>
    <row r="21" spans="1:7" ht="45.75" x14ac:dyDescent="0.65">
      <c r="A21" s="8">
        <v>11</v>
      </c>
      <c r="B21" s="4" t="s">
        <v>46</v>
      </c>
      <c r="C21" s="25">
        <f t="shared" si="0"/>
        <v>-1853.1167061100025</v>
      </c>
      <c r="D21" s="6">
        <f t="shared" si="1"/>
        <v>1100</v>
      </c>
      <c r="F21" s="4" t="s">
        <v>73</v>
      </c>
      <c r="G21" s="25">
        <f t="shared" si="2"/>
        <v>-2038.4283767210029</v>
      </c>
    </row>
    <row r="22" spans="1:7" ht="45.75" x14ac:dyDescent="0.65">
      <c r="A22" s="8">
        <v>12</v>
      </c>
      <c r="B22" s="4" t="s">
        <v>25</v>
      </c>
      <c r="C22" s="25">
        <f t="shared" si="0"/>
        <v>-2138.4283767210027</v>
      </c>
      <c r="D22" s="6">
        <f t="shared" si="1"/>
        <v>1200</v>
      </c>
      <c r="F22" s="4" t="s">
        <v>63</v>
      </c>
      <c r="G22" s="25">
        <f t="shared" si="2"/>
        <v>-2352.271214393103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ppmt</vt:lpstr>
      <vt:lpstr>ipmt</vt:lpstr>
      <vt:lpstr>npv</vt:lpstr>
      <vt:lpstr>irr</vt:lpstr>
      <vt:lpstr>rate</vt:lpstr>
      <vt:lpstr>nper</vt:lpstr>
      <vt:lpstr>pmt</vt:lpstr>
      <vt:lpstr>pv</vt:lpstr>
      <vt:lpstr>fv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ACER</cp:lastModifiedBy>
  <dcterms:created xsi:type="dcterms:W3CDTF">2016-03-20T11:50:57Z</dcterms:created>
  <dcterms:modified xsi:type="dcterms:W3CDTF">2018-09-23T11:29:15Z</dcterms:modified>
</cp:coreProperties>
</file>